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Margie\Documents\EXCEL files\"/>
    </mc:Choice>
  </mc:AlternateContent>
  <bookViews>
    <workbookView xWindow="0" yWindow="0" windowWidth="15150" windowHeight="8955" activeTab="1"/>
  </bookViews>
  <sheets>
    <sheet name="category breakdowns" sheetId="22" r:id="rId1"/>
    <sheet name="FY 2018" sheetId="21" r:id="rId2"/>
    <sheet name="dept budget" sheetId="1" r:id="rId3"/>
  </sheets>
  <definedNames>
    <definedName name="_xlnm.Print_Area" localSheetId="2">'dept budget'!$A$1:$D$29</definedName>
    <definedName name="_xlnm.Print_Area" localSheetId="1">'FY 2018'!$A$1:$F$348</definedName>
    <definedName name="_xlnm.Print_Titles" localSheetId="1">'FY 2018'!$1:$1</definedName>
  </definedNames>
  <calcPr calcId="162913"/>
</workbook>
</file>

<file path=xl/calcChain.xml><?xml version="1.0" encoding="utf-8"?>
<calcChain xmlns="http://schemas.openxmlformats.org/spreadsheetml/2006/main">
  <c r="S12" i="22" l="1"/>
  <c r="S23" i="22" s="1"/>
  <c r="S21" i="22" l="1"/>
  <c r="S18" i="22"/>
  <c r="S19" i="22"/>
  <c r="S22" i="22"/>
  <c r="S16" i="22"/>
  <c r="S24" i="22"/>
  <c r="S17" i="22"/>
  <c r="S20" i="22"/>
  <c r="C89" i="21"/>
  <c r="E89" i="21"/>
  <c r="L143" i="21"/>
  <c r="L145" i="21"/>
  <c r="D234" i="21"/>
  <c r="E234" i="21"/>
  <c r="E228" i="21"/>
  <c r="E226" i="21"/>
  <c r="D83" i="21"/>
  <c r="E83" i="21"/>
  <c r="D84" i="21"/>
  <c r="E84" i="21"/>
  <c r="D86" i="21"/>
  <c r="E86" i="21"/>
  <c r="D87" i="21"/>
  <c r="E87" i="21"/>
  <c r="B89" i="21"/>
  <c r="C345" i="21"/>
  <c r="C341" i="21"/>
  <c r="D341" i="21"/>
  <c r="C334" i="21"/>
  <c r="D334" i="21"/>
  <c r="C328" i="21"/>
  <c r="D328" i="21"/>
  <c r="C324" i="21"/>
  <c r="D324" i="21"/>
  <c r="C313" i="21"/>
  <c r="C302" i="21"/>
  <c r="C288" i="21"/>
  <c r="C284" i="21"/>
  <c r="E284" i="21" s="1"/>
  <c r="C276" i="21"/>
  <c r="D276" i="21"/>
  <c r="C264" i="21"/>
  <c r="E264" i="21"/>
  <c r="C254" i="21"/>
  <c r="D254" i="21"/>
  <c r="C247" i="21"/>
  <c r="C249" i="21"/>
  <c r="C241" i="21"/>
  <c r="C236" i="21"/>
  <c r="C218" i="21"/>
  <c r="C237" i="21"/>
  <c r="C211" i="21"/>
  <c r="E211" i="21"/>
  <c r="C206" i="21"/>
  <c r="D206" i="21"/>
  <c r="C179" i="21"/>
  <c r="E179" i="21"/>
  <c r="C172" i="21"/>
  <c r="C167" i="21"/>
  <c r="L144" i="21"/>
  <c r="C159" i="21"/>
  <c r="C139" i="21"/>
  <c r="E139" i="21"/>
  <c r="C134" i="21"/>
  <c r="D134" i="21"/>
  <c r="C131" i="21"/>
  <c r="C124" i="21"/>
  <c r="E124" i="21"/>
  <c r="C111" i="21"/>
  <c r="D111" i="21" s="1"/>
  <c r="C102" i="21"/>
  <c r="D102" i="21"/>
  <c r="E102" i="21"/>
  <c r="C75" i="21"/>
  <c r="D75" i="21"/>
  <c r="C71" i="21"/>
  <c r="C67" i="21"/>
  <c r="E67" i="21"/>
  <c r="C61" i="21"/>
  <c r="C63" i="21"/>
  <c r="C54" i="21"/>
  <c r="E54" i="21"/>
  <c r="D54" i="21"/>
  <c r="C50" i="21"/>
  <c r="C45" i="21"/>
  <c r="E45" i="21"/>
  <c r="C35" i="21"/>
  <c r="C22" i="21"/>
  <c r="C24" i="21"/>
  <c r="C16" i="21"/>
  <c r="E16" i="21"/>
  <c r="C13" i="21"/>
  <c r="D13" i="21"/>
  <c r="C5" i="21"/>
  <c r="B22" i="1"/>
  <c r="B9" i="1"/>
  <c r="B23" i="1"/>
  <c r="B345" i="21"/>
  <c r="B341" i="21"/>
  <c r="B334" i="21"/>
  <c r="B328" i="21"/>
  <c r="B324" i="21"/>
  <c r="B313" i="21"/>
  <c r="B302" i="21"/>
  <c r="B288" i="21"/>
  <c r="B284" i="21"/>
  <c r="B276" i="21"/>
  <c r="B277" i="21"/>
  <c r="B280" i="21"/>
  <c r="B264" i="21"/>
  <c r="B254" i="21"/>
  <c r="B247" i="21"/>
  <c r="B249" i="21"/>
  <c r="B257" i="21" s="1"/>
  <c r="B241" i="21"/>
  <c r="E241" i="21"/>
  <c r="B236" i="21"/>
  <c r="B237" i="21"/>
  <c r="B242" i="21" s="1"/>
  <c r="B218" i="21"/>
  <c r="B211" i="21"/>
  <c r="B206" i="21"/>
  <c r="B179" i="21"/>
  <c r="B172" i="21"/>
  <c r="B167" i="21"/>
  <c r="B159" i="21"/>
  <c r="B139" i="21"/>
  <c r="B134" i="21"/>
  <c r="B131" i="21"/>
  <c r="E131" i="21"/>
  <c r="B124" i="21"/>
  <c r="B111" i="21"/>
  <c r="B102" i="21"/>
  <c r="B75" i="21"/>
  <c r="B71" i="21"/>
  <c r="D71" i="21"/>
  <c r="B67" i="21"/>
  <c r="B61" i="21"/>
  <c r="B63" i="21"/>
  <c r="B54" i="21"/>
  <c r="B50" i="21"/>
  <c r="B45" i="21"/>
  <c r="B35" i="21"/>
  <c r="B22" i="21"/>
  <c r="B24" i="21"/>
  <c r="B16" i="21"/>
  <c r="B13" i="21"/>
  <c r="B5" i="21"/>
  <c r="E156" i="21"/>
  <c r="D156" i="21"/>
  <c r="E154" i="21"/>
  <c r="D154" i="21"/>
  <c r="R12" i="22"/>
  <c r="R17" i="22" s="1"/>
  <c r="Q12" i="22"/>
  <c r="Q22" i="22" s="1"/>
  <c r="P12" i="22"/>
  <c r="P24" i="22" s="1"/>
  <c r="O12" i="22"/>
  <c r="O17" i="22" s="1"/>
  <c r="N12" i="22"/>
  <c r="N17" i="22" s="1"/>
  <c r="M12" i="22"/>
  <c r="M16" i="22" s="1"/>
  <c r="L12" i="22"/>
  <c r="L23" i="22" s="1"/>
  <c r="K12" i="22"/>
  <c r="K20" i="22" s="1"/>
  <c r="J12" i="22"/>
  <c r="J16" i="22" s="1"/>
  <c r="I12" i="22"/>
  <c r="I17" i="22" s="1"/>
  <c r="H12" i="22"/>
  <c r="H19" i="22" s="1"/>
  <c r="G12" i="22"/>
  <c r="G23" i="22" s="1"/>
  <c r="F12" i="22"/>
  <c r="F21" i="22" s="1"/>
  <c r="E12" i="22"/>
  <c r="E20" i="22" s="1"/>
  <c r="D12" i="22"/>
  <c r="D23" i="22" s="1"/>
  <c r="C12" i="22"/>
  <c r="C23" i="22" s="1"/>
  <c r="B12" i="22"/>
  <c r="B19" i="22" s="1"/>
  <c r="J162" i="21"/>
  <c r="D289" i="21"/>
  <c r="D290" i="21"/>
  <c r="D240" i="21"/>
  <c r="E240" i="21"/>
  <c r="E25" i="21"/>
  <c r="D25" i="21"/>
  <c r="E18" i="21"/>
  <c r="D18" i="21"/>
  <c r="E290" i="21"/>
  <c r="E283" i="21"/>
  <c r="D283" i="21"/>
  <c r="E15" i="21"/>
  <c r="D15" i="21"/>
  <c r="E12" i="21"/>
  <c r="D12" i="21"/>
  <c r="E256" i="21"/>
  <c r="D256" i="21"/>
  <c r="D226" i="21"/>
  <c r="E166" i="21"/>
  <c r="E143" i="21"/>
  <c r="D166" i="21"/>
  <c r="E165" i="21"/>
  <c r="D165" i="21"/>
  <c r="E164" i="21"/>
  <c r="D164" i="21"/>
  <c r="E163" i="21"/>
  <c r="D163" i="21"/>
  <c r="E170" i="21"/>
  <c r="D170" i="21"/>
  <c r="E161" i="21"/>
  <c r="D161" i="21"/>
  <c r="E160" i="21"/>
  <c r="D160" i="21"/>
  <c r="D143" i="21"/>
  <c r="E315" i="21"/>
  <c r="D315" i="21"/>
  <c r="E28" i="21"/>
  <c r="D28" i="21"/>
  <c r="E301" i="21"/>
  <c r="D301" i="21"/>
  <c r="E300" i="21"/>
  <c r="D300" i="21"/>
  <c r="E299" i="21"/>
  <c r="D299" i="21"/>
  <c r="E298" i="21"/>
  <c r="D298" i="21"/>
  <c r="E127" i="21"/>
  <c r="D127" i="21"/>
  <c r="E344" i="21"/>
  <c r="D344" i="21"/>
  <c r="E343" i="21"/>
  <c r="D343" i="21"/>
  <c r="E340" i="21"/>
  <c r="D340" i="21"/>
  <c r="E339" i="21"/>
  <c r="D339" i="21"/>
  <c r="E338" i="21"/>
  <c r="D338" i="21"/>
  <c r="E337" i="21"/>
  <c r="D337" i="21"/>
  <c r="E336" i="21"/>
  <c r="D336" i="21"/>
  <c r="E333" i="21"/>
  <c r="D333" i="21"/>
  <c r="E332" i="21"/>
  <c r="D332" i="21"/>
  <c r="E331" i="21"/>
  <c r="D331" i="21"/>
  <c r="E330" i="21"/>
  <c r="D330" i="21"/>
  <c r="E327" i="21"/>
  <c r="D327" i="21"/>
  <c r="E326" i="21"/>
  <c r="D326" i="21"/>
  <c r="E323" i="21"/>
  <c r="D323" i="21"/>
  <c r="E322" i="21"/>
  <c r="D322" i="21"/>
  <c r="E321" i="21"/>
  <c r="D321" i="21"/>
  <c r="E320" i="21"/>
  <c r="D320" i="21"/>
  <c r="E319" i="21"/>
  <c r="D319" i="21"/>
  <c r="E318" i="21"/>
  <c r="D318" i="21"/>
  <c r="E317" i="21"/>
  <c r="D317" i="21"/>
  <c r="E316" i="21"/>
  <c r="D316" i="21"/>
  <c r="E312" i="21"/>
  <c r="D312" i="21"/>
  <c r="E311" i="21"/>
  <c r="D311" i="21"/>
  <c r="E310" i="21"/>
  <c r="D310" i="21"/>
  <c r="E309" i="21"/>
  <c r="D309" i="21"/>
  <c r="E308" i="21"/>
  <c r="D308" i="21"/>
  <c r="E307" i="21"/>
  <c r="D307" i="21"/>
  <c r="E306" i="21"/>
  <c r="D306" i="21"/>
  <c r="E305" i="21"/>
  <c r="D305" i="21"/>
  <c r="E296" i="21"/>
  <c r="D296" i="21"/>
  <c r="E295" i="21"/>
  <c r="D295" i="21"/>
  <c r="E294" i="21"/>
  <c r="D294" i="21"/>
  <c r="E293" i="21"/>
  <c r="D293" i="21"/>
  <c r="E292" i="21"/>
  <c r="D292" i="21"/>
  <c r="E291" i="21"/>
  <c r="D291" i="21"/>
  <c r="E289" i="21"/>
  <c r="E287" i="21"/>
  <c r="D287" i="21"/>
  <c r="E286" i="21"/>
  <c r="D286" i="21"/>
  <c r="E282" i="21"/>
  <c r="D282" i="21"/>
  <c r="E281" i="21"/>
  <c r="D281" i="21"/>
  <c r="E279" i="21"/>
  <c r="D279" i="21"/>
  <c r="E278" i="21"/>
  <c r="D278" i="21"/>
  <c r="E275" i="21"/>
  <c r="D275" i="21"/>
  <c r="E274" i="21"/>
  <c r="D274" i="21"/>
  <c r="E273" i="21"/>
  <c r="D273" i="21"/>
  <c r="E272" i="21"/>
  <c r="D272" i="21"/>
  <c r="E271" i="21"/>
  <c r="D271" i="21"/>
  <c r="E270" i="21"/>
  <c r="D270" i="21"/>
  <c r="E269" i="21"/>
  <c r="D269" i="21"/>
  <c r="E268" i="21"/>
  <c r="D268" i="21"/>
  <c r="E267" i="21"/>
  <c r="D267" i="21"/>
  <c r="E266" i="21"/>
  <c r="D266" i="21"/>
  <c r="E263" i="21"/>
  <c r="D263" i="21"/>
  <c r="E262" i="21"/>
  <c r="D262" i="21"/>
  <c r="E261" i="21"/>
  <c r="D261" i="21"/>
  <c r="E260" i="21"/>
  <c r="D260" i="21"/>
  <c r="E255" i="21"/>
  <c r="D255" i="21"/>
  <c r="E253" i="21"/>
  <c r="D253" i="21"/>
  <c r="E252" i="21"/>
  <c r="D252" i="21"/>
  <c r="E250" i="21"/>
  <c r="D250" i="21"/>
  <c r="E248" i="21"/>
  <c r="D248" i="21"/>
  <c r="E246" i="21"/>
  <c r="D246" i="21"/>
  <c r="E245" i="21"/>
  <c r="D245" i="21"/>
  <c r="E238" i="21"/>
  <c r="D238" i="21"/>
  <c r="E235" i="21"/>
  <c r="D235" i="21"/>
  <c r="E233" i="21"/>
  <c r="D233" i="21"/>
  <c r="E232" i="21"/>
  <c r="D232" i="21"/>
  <c r="E231" i="21"/>
  <c r="D231" i="21"/>
  <c r="E230" i="21"/>
  <c r="D230" i="21"/>
  <c r="E229" i="21"/>
  <c r="D229" i="21"/>
  <c r="D228" i="21"/>
  <c r="E227" i="21"/>
  <c r="D227" i="21"/>
  <c r="E225" i="21"/>
  <c r="D225" i="21"/>
  <c r="E224" i="21"/>
  <c r="D224" i="21"/>
  <c r="E222" i="21"/>
  <c r="D222" i="21"/>
  <c r="E220" i="21"/>
  <c r="D220" i="21"/>
  <c r="E217" i="21"/>
  <c r="D217" i="21"/>
  <c r="E216" i="21"/>
  <c r="D216" i="21"/>
  <c r="E215" i="21"/>
  <c r="D215" i="21"/>
  <c r="E212" i="21"/>
  <c r="D212" i="21"/>
  <c r="E210" i="21"/>
  <c r="D210" i="21"/>
  <c r="E209" i="21"/>
  <c r="D209" i="21"/>
  <c r="E205" i="21"/>
  <c r="D205" i="21"/>
  <c r="E204" i="21"/>
  <c r="D204" i="21"/>
  <c r="E203" i="21"/>
  <c r="D203" i="21"/>
  <c r="E202" i="21"/>
  <c r="D202" i="21"/>
  <c r="E201" i="21"/>
  <c r="D201" i="21"/>
  <c r="E200" i="21"/>
  <c r="D200" i="21"/>
  <c r="E198" i="21"/>
  <c r="D198" i="21"/>
  <c r="E197" i="21"/>
  <c r="D197" i="21"/>
  <c r="E196" i="21"/>
  <c r="D196" i="21"/>
  <c r="E195" i="21"/>
  <c r="D195" i="21"/>
  <c r="E193" i="21"/>
  <c r="D193" i="21"/>
  <c r="E192" i="21"/>
  <c r="D192" i="21"/>
  <c r="E191" i="21"/>
  <c r="D191" i="21"/>
  <c r="E190" i="21"/>
  <c r="D190" i="21"/>
  <c r="E189" i="21"/>
  <c r="D189" i="21"/>
  <c r="E188" i="21"/>
  <c r="D188" i="21"/>
  <c r="E187" i="21"/>
  <c r="D187" i="21"/>
  <c r="E186" i="21"/>
  <c r="D186" i="21"/>
  <c r="E185" i="21"/>
  <c r="D185" i="21"/>
  <c r="E184" i="21"/>
  <c r="D184" i="21"/>
  <c r="E183" i="21"/>
  <c r="D183" i="21"/>
  <c r="E180" i="21"/>
  <c r="D180" i="21"/>
  <c r="E178" i="21"/>
  <c r="D178" i="21"/>
  <c r="E177" i="21"/>
  <c r="D177" i="21"/>
  <c r="E176" i="21"/>
  <c r="D176" i="21"/>
  <c r="E171" i="21"/>
  <c r="D171" i="21"/>
  <c r="E158" i="21"/>
  <c r="D158" i="21"/>
  <c r="E157" i="21"/>
  <c r="D157" i="21"/>
  <c r="E153" i="21"/>
  <c r="D153" i="21"/>
  <c r="E152" i="21"/>
  <c r="D152" i="21"/>
  <c r="E151" i="21"/>
  <c r="D151" i="21"/>
  <c r="E150" i="21"/>
  <c r="D150" i="21"/>
  <c r="E149" i="21"/>
  <c r="D149" i="21"/>
  <c r="E148" i="21"/>
  <c r="D148" i="21"/>
  <c r="E147" i="21"/>
  <c r="D147" i="21"/>
  <c r="E146" i="21"/>
  <c r="D146" i="21"/>
  <c r="E142" i="21"/>
  <c r="D142" i="21"/>
  <c r="E140" i="21"/>
  <c r="D140" i="21"/>
  <c r="E138" i="21"/>
  <c r="D138" i="21"/>
  <c r="E137" i="21"/>
  <c r="D137" i="21"/>
  <c r="E133" i="21"/>
  <c r="D133" i="21"/>
  <c r="E132" i="21"/>
  <c r="D132" i="21"/>
  <c r="E130" i="21"/>
  <c r="D130" i="21"/>
  <c r="E128" i="21"/>
  <c r="D128" i="21"/>
  <c r="E126" i="21"/>
  <c r="D126" i="21"/>
  <c r="E123" i="21"/>
  <c r="D123" i="21"/>
  <c r="E122" i="21"/>
  <c r="D122" i="21"/>
  <c r="E121" i="21"/>
  <c r="D121" i="21"/>
  <c r="E120" i="21"/>
  <c r="D120" i="21"/>
  <c r="E119" i="21"/>
  <c r="D119" i="21"/>
  <c r="E118" i="21"/>
  <c r="D118" i="21"/>
  <c r="E117" i="21"/>
  <c r="D117" i="21"/>
  <c r="E116" i="21"/>
  <c r="D116" i="21"/>
  <c r="E115" i="21"/>
  <c r="D115" i="21"/>
  <c r="E114" i="21"/>
  <c r="D114" i="21"/>
  <c r="E113" i="21"/>
  <c r="D113" i="21"/>
  <c r="E110" i="21"/>
  <c r="D110" i="21"/>
  <c r="E109" i="21"/>
  <c r="D109" i="21"/>
  <c r="E108" i="21"/>
  <c r="D108" i="21"/>
  <c r="E107" i="21"/>
  <c r="D107" i="21"/>
  <c r="E106" i="21"/>
  <c r="D106" i="21"/>
  <c r="E101" i="21"/>
  <c r="D101" i="21"/>
  <c r="E100" i="21"/>
  <c r="D100" i="21"/>
  <c r="E99" i="21"/>
  <c r="D99" i="21"/>
  <c r="E98" i="21"/>
  <c r="D98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88" i="21"/>
  <c r="D88" i="21"/>
  <c r="E85" i="21"/>
  <c r="D85" i="21"/>
  <c r="E82" i="21"/>
  <c r="D82" i="21"/>
  <c r="E78" i="21"/>
  <c r="D78" i="21"/>
  <c r="E77" i="21"/>
  <c r="D77" i="21"/>
  <c r="E76" i="21"/>
  <c r="D76" i="21"/>
  <c r="E74" i="21"/>
  <c r="D74" i="21"/>
  <c r="E73" i="21"/>
  <c r="D73" i="21"/>
  <c r="E70" i="21"/>
  <c r="D70" i="21"/>
  <c r="E69" i="21"/>
  <c r="D69" i="21"/>
  <c r="E66" i="21"/>
  <c r="D66" i="21"/>
  <c r="E65" i="21"/>
  <c r="D65" i="21"/>
  <c r="E62" i="21"/>
  <c r="D62" i="21"/>
  <c r="E60" i="21"/>
  <c r="D60" i="21"/>
  <c r="E59" i="21"/>
  <c r="D59" i="21"/>
  <c r="E57" i="21"/>
  <c r="D57" i="21"/>
  <c r="E56" i="21"/>
  <c r="D56" i="21"/>
  <c r="E55" i="21"/>
  <c r="D55" i="21"/>
  <c r="E53" i="21"/>
  <c r="D53" i="21"/>
  <c r="E52" i="21"/>
  <c r="D52" i="21"/>
  <c r="E49" i="21"/>
  <c r="D49" i="21"/>
  <c r="E48" i="21"/>
  <c r="D48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4" i="21"/>
  <c r="D34" i="21"/>
  <c r="E33" i="21"/>
  <c r="D33" i="21"/>
  <c r="E32" i="21"/>
  <c r="D32" i="21"/>
  <c r="E29" i="21"/>
  <c r="D29" i="21"/>
  <c r="E27" i="21"/>
  <c r="D27" i="21"/>
  <c r="E26" i="21"/>
  <c r="D26" i="21"/>
  <c r="E23" i="21"/>
  <c r="D23" i="21"/>
  <c r="E21" i="21"/>
  <c r="D21" i="21"/>
  <c r="E20" i="21"/>
  <c r="D20" i="21"/>
  <c r="E14" i="21"/>
  <c r="D14" i="21"/>
  <c r="E11" i="21"/>
  <c r="D11" i="21"/>
  <c r="E10" i="21"/>
  <c r="D10" i="21"/>
  <c r="E9" i="21"/>
  <c r="D9" i="21"/>
  <c r="E6" i="21"/>
  <c r="D6" i="21"/>
  <c r="E4" i="21"/>
  <c r="D4" i="21"/>
  <c r="E3" i="21"/>
  <c r="D3" i="21"/>
  <c r="D247" i="21"/>
  <c r="Q16" i="22"/>
  <c r="F17" i="22"/>
  <c r="D19" i="22"/>
  <c r="B21" i="22"/>
  <c r="R21" i="22"/>
  <c r="H23" i="22"/>
  <c r="P23" i="22"/>
  <c r="M18" i="22"/>
  <c r="P19" i="22"/>
  <c r="I20" i="22"/>
  <c r="Q20" i="22"/>
  <c r="B20" i="22"/>
  <c r="B16" i="22"/>
  <c r="D22" i="22"/>
  <c r="D18" i="22"/>
  <c r="F22" i="22"/>
  <c r="F18" i="22"/>
  <c r="F16" i="22"/>
  <c r="H20" i="22"/>
  <c r="H16" i="22"/>
  <c r="J20" i="22"/>
  <c r="J18" i="22"/>
  <c r="L22" i="22"/>
  <c r="L18" i="22"/>
  <c r="N22" i="22"/>
  <c r="N20" i="22"/>
  <c r="N18" i="22"/>
  <c r="P22" i="22"/>
  <c r="P18" i="22"/>
  <c r="R22" i="22"/>
  <c r="R20" i="22"/>
  <c r="R18" i="22"/>
  <c r="R16" i="22"/>
  <c r="L17" i="22"/>
  <c r="P17" i="22"/>
  <c r="F19" i="22"/>
  <c r="N19" i="22"/>
  <c r="D21" i="22"/>
  <c r="H21" i="22"/>
  <c r="L21" i="22"/>
  <c r="B23" i="22"/>
  <c r="J23" i="22"/>
  <c r="R23" i="22"/>
  <c r="R24" i="22"/>
  <c r="E17" i="22"/>
  <c r="M17" i="22"/>
  <c r="E19" i="22"/>
  <c r="M19" i="22"/>
  <c r="Q19" i="22"/>
  <c r="E21" i="22"/>
  <c r="M21" i="22"/>
  <c r="Q23" i="22"/>
  <c r="E247" i="21"/>
  <c r="D241" i="21"/>
  <c r="D16" i="21"/>
  <c r="B303" i="21"/>
  <c r="D303" i="21" s="1"/>
  <c r="D131" i="21"/>
  <c r="D124" i="21"/>
  <c r="E141" i="21"/>
  <c r="D141" i="21"/>
  <c r="K23" i="22"/>
  <c r="D302" i="21"/>
  <c r="E302" i="21"/>
  <c r="E134" i="21"/>
  <c r="B17" i="21"/>
  <c r="C135" i="21"/>
  <c r="D135" i="21" s="1"/>
  <c r="D172" i="21"/>
  <c r="B346" i="21"/>
  <c r="D211" i="21"/>
  <c r="D345" i="21"/>
  <c r="B103" i="21"/>
  <c r="E328" i="21"/>
  <c r="B125" i="21"/>
  <c r="B207" i="21"/>
  <c r="C303" i="21"/>
  <c r="D218" i="21"/>
  <c r="B46" i="21"/>
  <c r="B79" i="21" s="1"/>
  <c r="D5" i="21"/>
  <c r="B168" i="21"/>
  <c r="B173" i="21"/>
  <c r="B135" i="21"/>
  <c r="B144" i="21"/>
  <c r="E249" i="21"/>
  <c r="D249" i="21"/>
  <c r="E5" i="21"/>
  <c r="E345" i="21"/>
  <c r="E50" i="21"/>
  <c r="D288" i="21"/>
  <c r="E71" i="21"/>
  <c r="E288" i="21"/>
  <c r="E172" i="21"/>
  <c r="E35" i="21"/>
  <c r="D50" i="21"/>
  <c r="D22" i="21"/>
  <c r="D35" i="21"/>
  <c r="E135" i="21"/>
  <c r="E341" i="21"/>
  <c r="E334" i="21"/>
  <c r="E324" i="21"/>
  <c r="C346" i="21"/>
  <c r="E346" i="21"/>
  <c r="D313" i="21"/>
  <c r="E313" i="21"/>
  <c r="E167" i="21"/>
  <c r="C168" i="21"/>
  <c r="D168" i="21"/>
  <c r="E168" i="21"/>
  <c r="E276" i="21"/>
  <c r="E236" i="21"/>
  <c r="E206" i="21"/>
  <c r="D67" i="21"/>
  <c r="D346" i="21"/>
  <c r="D236" i="21"/>
  <c r="D167" i="21"/>
  <c r="E63" i="21"/>
  <c r="D63" i="21"/>
  <c r="E61" i="21"/>
  <c r="D61" i="21"/>
  <c r="D264" i="21"/>
  <c r="C277" i="21"/>
  <c r="D277" i="21" s="1"/>
  <c r="E277" i="21"/>
  <c r="C257" i="21"/>
  <c r="E254" i="21"/>
  <c r="E218" i="21"/>
  <c r="D237" i="21"/>
  <c r="E237" i="21"/>
  <c r="C173" i="21"/>
  <c r="E173" i="21"/>
  <c r="D139" i="21"/>
  <c r="E111" i="21"/>
  <c r="C125" i="21"/>
  <c r="C144" i="21" s="1"/>
  <c r="D144" i="21" s="1"/>
  <c r="E75" i="21"/>
  <c r="E22" i="21"/>
  <c r="E24" i="21"/>
  <c r="D24" i="21"/>
  <c r="C17" i="21"/>
  <c r="D17" i="21"/>
  <c r="E13" i="21"/>
  <c r="C46" i="21"/>
  <c r="D45" i="21"/>
  <c r="D125" i="21"/>
  <c r="E125" i="21"/>
  <c r="E17" i="21"/>
  <c r="D46" i="21"/>
  <c r="C79" i="21"/>
  <c r="D179" i="21"/>
  <c r="C207" i="21"/>
  <c r="E207" i="21" s="1"/>
  <c r="D207" i="21"/>
  <c r="C242" i="21"/>
  <c r="E242" i="21" s="1"/>
  <c r="C103" i="21"/>
  <c r="D89" i="21"/>
  <c r="D173" i="21"/>
  <c r="D103" i="21"/>
  <c r="E103" i="21"/>
  <c r="S25" i="22" l="1"/>
  <c r="E22" i="22"/>
  <c r="O22" i="22"/>
  <c r="E16" i="22"/>
  <c r="E25" i="22" s="1"/>
  <c r="O18" i="22"/>
  <c r="I22" i="22"/>
  <c r="C21" i="22"/>
  <c r="K16" i="22"/>
  <c r="O20" i="22"/>
  <c r="I19" i="22"/>
  <c r="N23" i="22"/>
  <c r="R19" i="22"/>
  <c r="R25" i="22" s="1"/>
  <c r="H17" i="22"/>
  <c r="H25" i="22" s="1"/>
  <c r="P16" i="22"/>
  <c r="L16" i="22"/>
  <c r="J22" i="22"/>
  <c r="F20" i="22"/>
  <c r="F25" i="22" s="1"/>
  <c r="B18" i="22"/>
  <c r="Q18" i="22"/>
  <c r="J21" i="22"/>
  <c r="G20" i="22"/>
  <c r="E23" i="22"/>
  <c r="I23" i="22"/>
  <c r="M23" i="22"/>
  <c r="Q24" i="22"/>
  <c r="G17" i="22"/>
  <c r="O21" i="22"/>
  <c r="K18" i="22"/>
  <c r="G19" i="22"/>
  <c r="K19" i="22"/>
  <c r="Q21" i="22"/>
  <c r="Q17" i="22"/>
  <c r="F23" i="22"/>
  <c r="J19" i="22"/>
  <c r="D17" i="22"/>
  <c r="P20" i="22"/>
  <c r="L20" i="22"/>
  <c r="H18" i="22"/>
  <c r="D16" i="22"/>
  <c r="D25" i="22" s="1"/>
  <c r="B22" i="22"/>
  <c r="I18" i="22"/>
  <c r="L19" i="22"/>
  <c r="B17" i="22"/>
  <c r="J17" i="22"/>
  <c r="N21" i="22"/>
  <c r="O19" i="22"/>
  <c r="K17" i="22"/>
  <c r="C18" i="22"/>
  <c r="G21" i="22"/>
  <c r="K21" i="22"/>
  <c r="I16" i="22"/>
  <c r="O23" i="22"/>
  <c r="G18" i="22"/>
  <c r="E18" i="22"/>
  <c r="C16" i="22"/>
  <c r="G16" i="22"/>
  <c r="O24" i="22"/>
  <c r="I21" i="22"/>
  <c r="P21" i="22"/>
  <c r="N16" i="22"/>
  <c r="H22" i="22"/>
  <c r="D20" i="22"/>
  <c r="M20" i="22"/>
  <c r="O16" i="22"/>
  <c r="M22" i="22"/>
  <c r="C22" i="22"/>
  <c r="G22" i="22"/>
  <c r="K22" i="22"/>
  <c r="C17" i="22"/>
  <c r="C20" i="22"/>
  <c r="C19" i="22"/>
  <c r="D284" i="21"/>
  <c r="E79" i="21"/>
  <c r="D79" i="21"/>
  <c r="B348" i="21"/>
  <c r="E257" i="21"/>
  <c r="E303" i="21"/>
  <c r="C280" i="21"/>
  <c r="D242" i="21"/>
  <c r="D257" i="21"/>
  <c r="E46" i="21"/>
  <c r="E144" i="21"/>
  <c r="O25" i="22" l="1"/>
  <c r="Q25" i="22"/>
  <c r="M25" i="22"/>
  <c r="L25" i="22"/>
  <c r="P25" i="22"/>
  <c r="G25" i="22"/>
  <c r="K25" i="22"/>
  <c r="C25" i="22"/>
  <c r="J25" i="22"/>
  <c r="N25" i="22"/>
  <c r="I25" i="22"/>
  <c r="B25" i="22"/>
  <c r="E280" i="21"/>
  <c r="D280" i="21"/>
  <c r="C348" i="21"/>
  <c r="D348" i="21" l="1"/>
  <c r="E348" i="21"/>
</calcChain>
</file>

<file path=xl/comments1.xml><?xml version="1.0" encoding="utf-8"?>
<comments xmlns="http://schemas.openxmlformats.org/spreadsheetml/2006/main">
  <authors>
    <author>Margie</author>
    <author>Marjorie McGinnis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includes funds for new website hosting and town email accounts with archiving
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>IT support for town to be initiated</t>
        </r>
      </text>
    </comment>
    <comment ref="F85" authorId="0" shapeId="0">
      <text>
        <r>
          <rPr>
            <sz val="9"/>
            <color indexed="81"/>
            <rFont val="Tahoma"/>
            <family val="2"/>
          </rPr>
          <t xml:space="preserve">Includes funds to cover shifts while new Full time officer is in Academy for training for 6 months and additional part time shifts
</t>
        </r>
      </text>
    </comment>
    <comment ref="F110" authorId="0" shapeId="0">
      <text>
        <r>
          <rPr>
            <sz val="9"/>
            <color indexed="81"/>
            <rFont val="Tahoma"/>
            <family val="2"/>
          </rPr>
          <t xml:space="preserve">Increase in training hours due to more firefighters and more training time
</t>
        </r>
      </text>
    </comment>
    <comment ref="F147" authorId="0" shapeId="0">
      <text>
        <r>
          <rPr>
            <sz val="9"/>
            <color indexed="81"/>
            <rFont val="Tahoma"/>
            <family val="2"/>
          </rPr>
          <t xml:space="preserve">School budget is $1,665,537.
Funds for school fuel/power/energy stabilization/ environmental services of $86,580 moved back to school budget
</t>
        </r>
      </text>
    </comment>
    <comment ref="F163" authorId="0" shapeId="0">
      <text>
        <r>
          <rPr>
            <sz val="9"/>
            <color indexed="81"/>
            <rFont val="Tahoma"/>
            <family val="2"/>
          </rPr>
          <t xml:space="preserve">
funds for school fuel/power/ energy stabilization/  environmental services moved back to school budget</t>
        </r>
      </text>
    </comment>
    <comment ref="F178" authorId="0" shapeId="0">
      <text>
        <r>
          <rPr>
            <sz val="9"/>
            <color indexed="81"/>
            <rFont val="Tahoma"/>
            <family val="2"/>
          </rPr>
          <t xml:space="preserve">promotion for one driver included
</t>
        </r>
      </text>
    </comment>
    <comment ref="F217" authorId="0" shapeId="0">
      <text>
        <r>
          <rPr>
            <sz val="9"/>
            <color indexed="81"/>
            <rFont val="Tahoma"/>
            <family val="2"/>
          </rPr>
          <t>$3,000 in wages also to be paid by Shutesbury for additional Wednesday hours</t>
        </r>
      </text>
    </comment>
    <comment ref="F269" authorId="0" shapeId="0">
      <text>
        <r>
          <rPr>
            <sz val="9"/>
            <color indexed="81"/>
            <rFont val="Tahoma"/>
            <family val="2"/>
          </rPr>
          <t xml:space="preserve">Trying to get total budget to state required Municipal Appropriation level
</t>
        </r>
      </text>
    </comment>
    <comment ref="E289" authorId="1" shapeId="0">
      <text>
        <r>
          <rPr>
            <sz val="8"/>
            <color indexed="81"/>
            <rFont val="Tahoma"/>
            <family val="2"/>
          </rPr>
          <t>Seventh and final year's $7,000 payment back to Stabilization for energy savings project plus $77,000 for capital plan</t>
        </r>
      </text>
    </comment>
    <comment ref="E372" authorId="1" shapeId="0">
      <text>
        <r>
          <rPr>
            <sz val="8"/>
            <color indexed="81"/>
            <rFont val="Tahoma"/>
            <family val="2"/>
          </rPr>
          <t xml:space="preserve">Field Building Costs paid by Historical Society
</t>
        </r>
      </text>
    </comment>
  </commentList>
</comments>
</file>

<file path=xl/sharedStrings.xml><?xml version="1.0" encoding="utf-8"?>
<sst xmlns="http://schemas.openxmlformats.org/spreadsheetml/2006/main" count="434" uniqueCount="279">
  <si>
    <t>Department</t>
  </si>
  <si>
    <t>% Change</t>
  </si>
  <si>
    <t>TOWN MEETING</t>
  </si>
  <si>
    <t xml:space="preserve">     Salaries</t>
  </si>
  <si>
    <t xml:space="preserve">     Expenses</t>
  </si>
  <si>
    <t>TOTAL</t>
  </si>
  <si>
    <t>MODERATOR, salary</t>
  </si>
  <si>
    <t>SELECTBOARD</t>
  </si>
  <si>
    <t xml:space="preserve">    Salaries</t>
  </si>
  <si>
    <t xml:space="preserve">        Chair</t>
  </si>
  <si>
    <t xml:space="preserve">        2 Members</t>
  </si>
  <si>
    <t xml:space="preserve">        Clerk</t>
  </si>
  <si>
    <t xml:space="preserve">   Expenses</t>
  </si>
  <si>
    <t>TOWN ADMINISTRATOR</t>
  </si>
  <si>
    <t xml:space="preserve">    Salary</t>
  </si>
  <si>
    <t xml:space="preserve">    Departmental Assistant</t>
  </si>
  <si>
    <t xml:space="preserve">    Expenses</t>
  </si>
  <si>
    <t xml:space="preserve"> TOTAL</t>
  </si>
  <si>
    <t>FINANCE COMMITTEE</t>
  </si>
  <si>
    <t>RESERVE FUND</t>
  </si>
  <si>
    <t>ASSESSORS</t>
  </si>
  <si>
    <t xml:space="preserve">        Admin. Assessor/Revaluation</t>
  </si>
  <si>
    <t xml:space="preserve">    Subtotal</t>
  </si>
  <si>
    <t xml:space="preserve">        Maps</t>
  </si>
  <si>
    <t xml:space="preserve">        Forms</t>
  </si>
  <si>
    <t xml:space="preserve">        Registry of Deeds</t>
  </si>
  <si>
    <t xml:space="preserve">        Telephone</t>
  </si>
  <si>
    <t xml:space="preserve">        Dues</t>
  </si>
  <si>
    <t xml:space="preserve">        Conference</t>
  </si>
  <si>
    <t xml:space="preserve">        Software Maintenance</t>
  </si>
  <si>
    <t xml:space="preserve">        Consulting Services</t>
  </si>
  <si>
    <t xml:space="preserve">        Supplies/Misc.</t>
  </si>
  <si>
    <t>TREASURER</t>
  </si>
  <si>
    <t>COLLECTOR</t>
  </si>
  <si>
    <t xml:space="preserve">     Salary</t>
  </si>
  <si>
    <t>CAPITAL PLANNING</t>
  </si>
  <si>
    <t>PERSONNEL BOARD</t>
  </si>
  <si>
    <t>TOWN CLERK</t>
  </si>
  <si>
    <t xml:space="preserve">    Census &amp; Input/Data Collection</t>
  </si>
  <si>
    <t>ELECTIONS</t>
  </si>
  <si>
    <t xml:space="preserve">    Salaries Poll Workers/Constable</t>
  </si>
  <si>
    <t>REGISTRARS</t>
  </si>
  <si>
    <t xml:space="preserve">    Salaries, 4 Registrars</t>
  </si>
  <si>
    <t>CONSERVATION COMMISSION</t>
  </si>
  <si>
    <t xml:space="preserve">    Salary, Agent</t>
  </si>
  <si>
    <t>PLANNING BOARD</t>
  </si>
  <si>
    <t>ZONING BOARD OF APPEALS</t>
  </si>
  <si>
    <t xml:space="preserve">        Substitutes</t>
  </si>
  <si>
    <t xml:space="preserve">        Maintenance</t>
  </si>
  <si>
    <t xml:space="preserve">        Supplies/Equip/Misc.</t>
  </si>
  <si>
    <t xml:space="preserve">        Elevator inspection </t>
  </si>
  <si>
    <t xml:space="preserve">        Electricity</t>
  </si>
  <si>
    <t xml:space="preserve">        Heating Oil</t>
  </si>
  <si>
    <t xml:space="preserve">       Grounds maintenance</t>
  </si>
  <si>
    <t>TOWN REPORTS</t>
  </si>
  <si>
    <t xml:space="preserve"> GENERAL GOVERNMENT</t>
  </si>
  <si>
    <t>POLICE</t>
  </si>
  <si>
    <t xml:space="preserve">        Chief</t>
  </si>
  <si>
    <t xml:space="preserve">        Vehicles - Repairs</t>
  </si>
  <si>
    <t xml:space="preserve">        Vehicles - Gas</t>
  </si>
  <si>
    <t xml:space="preserve">        Training</t>
  </si>
  <si>
    <t xml:space="preserve">        Radio/Radar</t>
  </si>
  <si>
    <t xml:space="preserve">        Radio maintenance</t>
  </si>
  <si>
    <t xml:space="preserve">        FRCOG communications</t>
  </si>
  <si>
    <t xml:space="preserve">        Uniforms</t>
  </si>
  <si>
    <t xml:space="preserve">        Supplies/Equip./Misc.</t>
  </si>
  <si>
    <t xml:space="preserve">        Software Support</t>
  </si>
  <si>
    <t>FIRE DEPARTMENT</t>
  </si>
  <si>
    <t xml:space="preserve">        Deputy Chief</t>
  </si>
  <si>
    <t xml:space="preserve">        3 Captains</t>
  </si>
  <si>
    <t xml:space="preserve">        Response Pay</t>
  </si>
  <si>
    <t xml:space="preserve">        Equipment Maintenance</t>
  </si>
  <si>
    <t xml:space="preserve">        Gas/Oil</t>
  </si>
  <si>
    <t xml:space="preserve">        Mutual Aid</t>
  </si>
  <si>
    <t xml:space="preserve">        Radio Maintenance</t>
  </si>
  <si>
    <t xml:space="preserve">        Brush Fires</t>
  </si>
  <si>
    <t xml:space="preserve">        Postage</t>
  </si>
  <si>
    <t>AMBULANCE</t>
  </si>
  <si>
    <t>ANIMAL INSPECTOR</t>
  </si>
  <si>
    <t>EMERGENCY PLANNING</t>
  </si>
  <si>
    <t>Salary, Director</t>
  </si>
  <si>
    <t>Expenses</t>
  </si>
  <si>
    <t>CTY</t>
  </si>
  <si>
    <t>DOG OFFICER</t>
  </si>
  <si>
    <t xml:space="preserve">    Pick-up fees</t>
  </si>
  <si>
    <t>TREE WARDEN, Expenses</t>
  </si>
  <si>
    <t xml:space="preserve"> PUBLIC SAFETY</t>
  </si>
  <si>
    <t xml:space="preserve">    School Committee, salaries</t>
  </si>
  <si>
    <t xml:space="preserve">    Transportation</t>
  </si>
  <si>
    <t xml:space="preserve">    Building Insurance</t>
  </si>
  <si>
    <t xml:space="preserve">    Retirement</t>
  </si>
  <si>
    <t xml:space="preserve">    Workers' Comp</t>
  </si>
  <si>
    <t xml:space="preserve">    Unemployment</t>
  </si>
  <si>
    <t xml:space="preserve">    Health Insurance</t>
  </si>
  <si>
    <t xml:space="preserve">    Life Insurance</t>
  </si>
  <si>
    <t xml:space="preserve">    Medicare</t>
  </si>
  <si>
    <t xml:space="preserve">    Liability Insurance</t>
  </si>
  <si>
    <t xml:space="preserve">    Auto Insurance</t>
  </si>
  <si>
    <t xml:space="preserve">    Regional School</t>
  </si>
  <si>
    <t xml:space="preserve">    Regional School Debt</t>
  </si>
  <si>
    <t xml:space="preserve">    Elementary School Debt, Principal</t>
  </si>
  <si>
    <t xml:space="preserve">    Elementary School Debt, Interest</t>
  </si>
  <si>
    <t xml:space="preserve"> EDUCATION</t>
  </si>
  <si>
    <t>HIGHWAY DEPARTMENT</t>
  </si>
  <si>
    <t xml:space="preserve">        Superintendent</t>
  </si>
  <si>
    <t xml:space="preserve">        Foreman</t>
  </si>
  <si>
    <t xml:space="preserve">   Overtime</t>
  </si>
  <si>
    <t xml:space="preserve">            Equipment rental</t>
  </si>
  <si>
    <t xml:space="preserve">            Lumber/fence/paint</t>
  </si>
  <si>
    <t xml:space="preserve">            Pipes/culverts</t>
  </si>
  <si>
    <t xml:space="preserve">            Street signs</t>
  </si>
  <si>
    <t xml:space="preserve">            Stone/gravel/sand</t>
  </si>
  <si>
    <t xml:space="preserve">            Gravel road maintenance</t>
  </si>
  <si>
    <t xml:space="preserve">            Calcium chloride</t>
  </si>
  <si>
    <t xml:space="preserve">            Asphalt/blacktop</t>
  </si>
  <si>
    <t xml:space="preserve">            Line striping</t>
  </si>
  <si>
    <t xml:space="preserve">            Bridge maintenance</t>
  </si>
  <si>
    <t xml:space="preserve">        Machinery</t>
  </si>
  <si>
    <t xml:space="preserve">            Gas/oil/diesel</t>
  </si>
  <si>
    <t xml:space="preserve">            Tires/batteries</t>
  </si>
  <si>
    <t xml:space="preserve">            Repairs</t>
  </si>
  <si>
    <t xml:space="preserve">            Parts/tools/equipment</t>
  </si>
  <si>
    <t xml:space="preserve">        Office/Administration</t>
  </si>
  <si>
    <t xml:space="preserve">            Telephone</t>
  </si>
  <si>
    <t xml:space="preserve">            Training</t>
  </si>
  <si>
    <t xml:space="preserve">            Supplies/Equip./Misc.</t>
  </si>
  <si>
    <t xml:space="preserve">            FRCOG bidding</t>
  </si>
  <si>
    <t xml:space="preserve">            Engineering</t>
  </si>
  <si>
    <t xml:space="preserve">            DOT drug testing</t>
  </si>
  <si>
    <t xml:space="preserve">   Subtotal</t>
  </si>
  <si>
    <t>WINTER MAINTENANCE</t>
  </si>
  <si>
    <t xml:space="preserve">    Expenses, Salt/Sand/Misc.</t>
  </si>
  <si>
    <t>STREET LIGHTS</t>
  </si>
  <si>
    <t>TRANSFER STATION</t>
  </si>
  <si>
    <t xml:space="preserve">        Transfer Station Supervisor</t>
  </si>
  <si>
    <t xml:space="preserve">        Recycling Hauling</t>
  </si>
  <si>
    <t xml:space="preserve">        Stickers</t>
  </si>
  <si>
    <t xml:space="preserve">        Bags</t>
  </si>
  <si>
    <t xml:space="preserve">        Mileage</t>
  </si>
  <si>
    <t xml:space="preserve">        Hazardous Waste</t>
  </si>
  <si>
    <t xml:space="preserve">        Station Inspection</t>
  </si>
  <si>
    <t>LANDFILL MONITORING</t>
  </si>
  <si>
    <t>CEMETERIES</t>
  </si>
  <si>
    <t xml:space="preserve"> PUBLIC  WORKS</t>
  </si>
  <si>
    <t>BOARD OF HEALTH</t>
  </si>
  <si>
    <t xml:space="preserve">        4 Members</t>
  </si>
  <si>
    <t>HEALTH AGENT</t>
  </si>
  <si>
    <t>COUNCIL ON AGING</t>
  </si>
  <si>
    <t>VETERANS' SERVICES</t>
  </si>
  <si>
    <t xml:space="preserve"> HUMAN SERVICES</t>
  </si>
  <si>
    <t>LIBRARY</t>
  </si>
  <si>
    <t xml:space="preserve">        Director</t>
  </si>
  <si>
    <t xml:space="preserve">        Library Assistant</t>
  </si>
  <si>
    <t xml:space="preserve">        Computer Expenses</t>
  </si>
  <si>
    <t xml:space="preserve">        Copiers &amp; Printer Expenses</t>
  </si>
  <si>
    <t xml:space="preserve">        C/WMARS annual fee</t>
  </si>
  <si>
    <t xml:space="preserve">        Materials</t>
  </si>
  <si>
    <t xml:space="preserve">        Miscellaneous</t>
  </si>
  <si>
    <t xml:space="preserve">        Postage and PO Box Rental</t>
  </si>
  <si>
    <t xml:space="preserve">        Office Supplies/Equipment</t>
  </si>
  <si>
    <t xml:space="preserve">        Internet/Website</t>
  </si>
  <si>
    <t>HISTORICAL COMMISSION</t>
  </si>
  <si>
    <t>HARVEST FESTIVAL</t>
  </si>
  <si>
    <t xml:space="preserve"> CULTURE/RECREATION</t>
  </si>
  <si>
    <t>TOWN DEBT PRINCIPAL</t>
  </si>
  <si>
    <t>TOWN DEBT INTEREST</t>
  </si>
  <si>
    <t>REVENUE ANTICIPATION NOTES</t>
  </si>
  <si>
    <t xml:space="preserve"> DEBT  SERVICE</t>
  </si>
  <si>
    <t>FRCOG</t>
  </si>
  <si>
    <t xml:space="preserve">     Statutory Charges</t>
  </si>
  <si>
    <t xml:space="preserve">     Regional Services</t>
  </si>
  <si>
    <t>STABILIZATION</t>
  </si>
  <si>
    <t>RETIREMENT</t>
  </si>
  <si>
    <t>WORKERS' COMPENSATION</t>
  </si>
  <si>
    <t>UNEMPLOYMENT</t>
  </si>
  <si>
    <t>HEALTH INSURANCE</t>
  </si>
  <si>
    <t>LIFE INSURANCE</t>
  </si>
  <si>
    <t>MEDICARE</t>
  </si>
  <si>
    <t xml:space="preserve"> MISCELLANEOUS</t>
  </si>
  <si>
    <t>GRAND TOTAL</t>
  </si>
  <si>
    <r>
      <t xml:space="preserve">    </t>
    </r>
    <r>
      <rPr>
        <i/>
        <sz val="12"/>
        <color indexed="20"/>
        <rFont val="Arial"/>
        <family val="2"/>
      </rPr>
      <t>Subtotal</t>
    </r>
  </si>
  <si>
    <t>$ CHANGE</t>
  </si>
  <si>
    <t xml:space="preserve">        Transfer Station Coordinator</t>
  </si>
  <si>
    <t xml:space="preserve">         Transfer Station Attendant</t>
  </si>
  <si>
    <t xml:space="preserve">        Part-time Officers/training</t>
  </si>
  <si>
    <t xml:space="preserve">            Clothing Allowance</t>
  </si>
  <si>
    <t xml:space="preserve">        FCSWMD</t>
  </si>
  <si>
    <t>TOWN COUNSEL/MEDIATION</t>
  </si>
  <si>
    <t xml:space="preserve">        Trash Hauling</t>
  </si>
  <si>
    <t xml:space="preserve">        Caretaking</t>
  </si>
  <si>
    <t xml:space="preserve">        Full Time Officer/Sergeant</t>
  </si>
  <si>
    <t>COMPUTER NEEDS/SUPPORT</t>
  </si>
  <si>
    <t>TOWN HALL BUILDING</t>
  </si>
  <si>
    <t xml:space="preserve">        Internet</t>
  </si>
  <si>
    <t xml:space="preserve">       Telephones</t>
  </si>
  <si>
    <t xml:space="preserve">     Electric</t>
  </si>
  <si>
    <t xml:space="preserve">     Oil</t>
  </si>
  <si>
    <t>PUBLIC SAFETY COMPLEX</t>
  </si>
  <si>
    <t xml:space="preserve">        Supplies</t>
  </si>
  <si>
    <t xml:space="preserve">        Heating Oil/Propane</t>
  </si>
  <si>
    <t xml:space="preserve">        Septic</t>
  </si>
  <si>
    <t xml:space="preserve">        Floor drains</t>
  </si>
  <si>
    <t xml:space="preserve">     Maintenance</t>
  </si>
  <si>
    <t>NORTH LEVERETT FIRE STATION</t>
  </si>
  <si>
    <t xml:space="preserve">     Supplies</t>
  </si>
  <si>
    <t>LIBRARY BUILDING</t>
  </si>
  <si>
    <r>
      <t xml:space="preserve">       </t>
    </r>
    <r>
      <rPr>
        <sz val="12"/>
        <color indexed="8"/>
        <rFont val="Arial"/>
        <family val="2"/>
      </rPr>
      <t>Building repairs</t>
    </r>
  </si>
  <si>
    <t xml:space="preserve">       Alarm phone</t>
  </si>
  <si>
    <t xml:space="preserve">       Electric</t>
  </si>
  <si>
    <t xml:space="preserve">       Fuel</t>
  </si>
  <si>
    <t xml:space="preserve">       Power</t>
  </si>
  <si>
    <t xml:space="preserve">       Energy Stabilization</t>
  </si>
  <si>
    <t xml:space="preserve">       Environmental Services</t>
  </si>
  <si>
    <t>TOWN BUILDING SALARIES</t>
  </si>
  <si>
    <t xml:space="preserve">      Town custodian</t>
  </si>
  <si>
    <t>TOWN INSURANCE</t>
  </si>
  <si>
    <r>
      <t xml:space="preserve">     Property</t>
    </r>
    <r>
      <rPr>
        <sz val="10"/>
        <rFont val="Arial"/>
        <family val="2"/>
      </rPr>
      <t xml:space="preserve"> (property, boiler and mach., inland marine)</t>
    </r>
  </si>
  <si>
    <r>
      <t xml:space="preserve">     Liability </t>
    </r>
    <r>
      <rPr>
        <sz val="10"/>
        <rFont val="Arial"/>
        <family val="2"/>
      </rPr>
      <t>(general, umbrella, law enforcement, public officials)</t>
    </r>
  </si>
  <si>
    <t xml:space="preserve">     Automobile</t>
  </si>
  <si>
    <t xml:space="preserve">     Police and Fire Accident/Disability</t>
  </si>
  <si>
    <t>EMPLOYMENT PHYSICALS</t>
  </si>
  <si>
    <t>ACCOUNTANT EXPENSES</t>
  </si>
  <si>
    <t>BIENNIAL AUDIT</t>
  </si>
  <si>
    <t xml:space="preserve">      Buildings and grounds supervisor</t>
  </si>
  <si>
    <t>FCCIP INSPECTION PROGRAM</t>
  </si>
  <si>
    <t xml:space="preserve">    Elementary School </t>
  </si>
  <si>
    <r>
      <t>OPEB</t>
    </r>
    <r>
      <rPr>
        <b/>
        <sz val="8"/>
        <rFont val="Arial"/>
        <family val="2"/>
      </rPr>
      <t xml:space="preserve"> (Other Post Employment Benefits) Fund</t>
    </r>
  </si>
  <si>
    <r>
      <t xml:space="preserve">  </t>
    </r>
    <r>
      <rPr>
        <sz val="12"/>
        <rFont val="Arial"/>
        <family val="2"/>
      </rPr>
      <t xml:space="preserve">   Tree removal/mulch on school grounds</t>
    </r>
  </si>
  <si>
    <t xml:space="preserve">         Compost Hauling</t>
  </si>
  <si>
    <t xml:space="preserve">        Mechanic/Drivers/Laborers</t>
  </si>
  <si>
    <t xml:space="preserve">    Subtotal Regional School</t>
  </si>
  <si>
    <t xml:space="preserve">    Subtotal Elementary School</t>
  </si>
  <si>
    <t>TOTAL TOWN BUILDINGS</t>
  </si>
  <si>
    <t xml:space="preserve">    Subtotal School Building                 </t>
  </si>
  <si>
    <t>VETERANS' BENEFITS</t>
  </si>
  <si>
    <t xml:space="preserve">        Newsletter proofreader</t>
  </si>
  <si>
    <t xml:space="preserve">   Newsletter expenses</t>
  </si>
  <si>
    <t xml:space="preserve">                Total Chief Salary</t>
  </si>
  <si>
    <t xml:space="preserve">        Chief's "Quinn bill"</t>
  </si>
  <si>
    <t xml:space="preserve">        Bulky Waste hauling</t>
  </si>
  <si>
    <t xml:space="preserve">        Scrap Metal Hauling</t>
  </si>
  <si>
    <t>ORIGINAL HIGHWAY GARAGE</t>
  </si>
  <si>
    <t>ELEMENTARY SCHOOL</t>
  </si>
  <si>
    <t>REGIONAL SCHOOL</t>
  </si>
  <si>
    <t xml:space="preserve">ELEMENTARY SCHOOL BUILDING </t>
  </si>
  <si>
    <t xml:space="preserve">    North and Village </t>
  </si>
  <si>
    <t>FY 2016</t>
  </si>
  <si>
    <t>FY 2017</t>
  </si>
  <si>
    <t>Actual Dollars</t>
  </si>
  <si>
    <t>FY 2001</t>
  </si>
  <si>
    <t>FY 2002</t>
  </si>
  <si>
    <t>FY 2003</t>
  </si>
  <si>
    <t>FY 2004</t>
  </si>
  <si>
    <t>FY 2005</t>
  </si>
  <si>
    <t>FY 2006</t>
  </si>
  <si>
    <t xml:space="preserve">FY 2007 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</si>
  <si>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</si>
  <si>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</si>
  <si>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</si>
  <si>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</si>
  <si>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</si>
  <si>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</si>
  <si>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</si>
  <si>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</si>
  <si>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 xml:space="preserve"> SCHOOLS</t>
  </si>
  <si>
    <t>TOWN BUILDINGS</t>
  </si>
  <si>
    <t>As Percentages</t>
  </si>
  <si>
    <t>FY 2007</t>
  </si>
  <si>
    <t>School Insurance</t>
  </si>
  <si>
    <t xml:space="preserve">    Subtotal School Insurance                </t>
  </si>
  <si>
    <t>FY 2017 Final</t>
  </si>
  <si>
    <t>FY 2018 Request</t>
  </si>
  <si>
    <t>FY 2017 Budget</t>
  </si>
  <si>
    <t xml:space="preserve">        Rental Equipment</t>
  </si>
  <si>
    <t xml:space="preserve">        Electronics</t>
  </si>
  <si>
    <t xml:space="preserve">       Supplies/equip./misc.</t>
  </si>
  <si>
    <t xml:space="preserve">            "Quinn Bill"</t>
  </si>
  <si>
    <t xml:space="preserve">                Total Full time Salary</t>
  </si>
  <si>
    <t>FY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</si>
</sst>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i/>
      <sz val="12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2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2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8"/>
      <color indexed="10"/>
      <name val="Britannic Bold"/>
      <family val="2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5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0" fontId="21" fillId="0" borderId="10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/>
    <xf numFmtId="0" fontId="23" fillId="0" borderId="10" xfId="0" applyFont="1" applyBorder="1"/>
    <xf numFmtId="0" fontId="19" fillId="0" borderId="10" xfId="0" applyFont="1" applyBorder="1" applyAlignment="1">
      <alignment horizontal="center"/>
    </xf>
    <xf numFmtId="3" fontId="22" fillId="0" borderId="10" xfId="0" applyNumberFormat="1" applyFont="1" applyBorder="1"/>
    <xf numFmtId="3" fontId="23" fillId="0" borderId="10" xfId="0" applyNumberFormat="1" applyFont="1" applyBorder="1"/>
    <xf numFmtId="165" fontId="23" fillId="0" borderId="10" xfId="0" applyNumberFormat="1" applyFont="1" applyBorder="1"/>
    <xf numFmtId="3" fontId="24" fillId="0" borderId="10" xfId="0" applyNumberFormat="1" applyFont="1" applyBorder="1"/>
    <xf numFmtId="0" fontId="25" fillId="0" borderId="0" xfId="0" applyFont="1"/>
    <xf numFmtId="0" fontId="22" fillId="0" borderId="10" xfId="0" applyFont="1" applyFill="1" applyBorder="1"/>
    <xf numFmtId="0" fontId="27" fillId="0" borderId="10" xfId="0" applyFont="1" applyFill="1" applyBorder="1"/>
    <xf numFmtId="3" fontId="22" fillId="24" borderId="10" xfId="0" applyNumberFormat="1" applyFont="1" applyFill="1" applyBorder="1"/>
    <xf numFmtId="0" fontId="24" fillId="0" borderId="10" xfId="0" applyFont="1" applyBorder="1"/>
    <xf numFmtId="3" fontId="23" fillId="24" borderId="10" xfId="0" applyNumberFormat="1" applyFont="1" applyFill="1" applyBorder="1"/>
    <xf numFmtId="0" fontId="23" fillId="24" borderId="10" xfId="0" applyFont="1" applyFill="1" applyBorder="1"/>
    <xf numFmtId="0" fontId="26" fillId="0" borderId="10" xfId="0" applyFont="1" applyBorder="1"/>
    <xf numFmtId="3" fontId="22" fillId="0" borderId="10" xfId="0" applyNumberFormat="1" applyFont="1" applyFill="1" applyBorder="1"/>
    <xf numFmtId="0" fontId="0" fillId="0" borderId="0" xfId="0" applyBorder="1"/>
    <xf numFmtId="0" fontId="22" fillId="0" borderId="11" xfId="0" applyFont="1" applyBorder="1"/>
    <xf numFmtId="0" fontId="0" fillId="0" borderId="11" xfId="0" applyBorder="1"/>
    <xf numFmtId="0" fontId="0" fillId="0" borderId="12" xfId="0" applyBorder="1"/>
    <xf numFmtId="3" fontId="0" fillId="0" borderId="0" xfId="0" applyNumberFormat="1" applyBorder="1"/>
    <xf numFmtId="0" fontId="24" fillId="24" borderId="10" xfId="0" applyFont="1" applyFill="1" applyBorder="1"/>
    <xf numFmtId="0" fontId="28" fillId="0" borderId="10" xfId="0" applyFont="1" applyBorder="1" applyAlignment="1">
      <alignment horizontal="left" wrapText="1"/>
    </xf>
    <xf numFmtId="3" fontId="19" fillId="0" borderId="10" xfId="0" applyNumberFormat="1" applyFont="1" applyBorder="1"/>
    <xf numFmtId="3" fontId="20" fillId="0" borderId="10" xfId="0" applyNumberFormat="1" applyFont="1" applyBorder="1"/>
    <xf numFmtId="3" fontId="29" fillId="0" borderId="10" xfId="0" applyNumberFormat="1" applyFont="1" applyBorder="1"/>
    <xf numFmtId="3" fontId="23" fillId="25" borderId="10" xfId="0" applyNumberFormat="1" applyFont="1" applyFill="1" applyBorder="1"/>
    <xf numFmtId="0" fontId="23" fillId="25" borderId="10" xfId="0" applyFont="1" applyFill="1" applyBorder="1"/>
    <xf numFmtId="0" fontId="24" fillId="25" borderId="10" xfId="0" applyFont="1" applyFill="1" applyBorder="1"/>
    <xf numFmtId="0" fontId="28" fillId="0" borderId="10" xfId="0" applyFont="1" applyBorder="1"/>
    <xf numFmtId="0" fontId="23" fillId="0" borderId="10" xfId="0" applyFont="1" applyBorder="1" applyAlignment="1">
      <alignment horizontal="left"/>
    </xf>
    <xf numFmtId="0" fontId="28" fillId="0" borderId="10" xfId="0" applyFont="1" applyBorder="1" applyAlignment="1">
      <alignment wrapText="1"/>
    </xf>
    <xf numFmtId="0" fontId="32" fillId="0" borderId="10" xfId="0" applyFont="1" applyBorder="1"/>
    <xf numFmtId="0" fontId="23" fillId="0" borderId="10" xfId="0" applyFont="1" applyFill="1" applyBorder="1"/>
    <xf numFmtId="0" fontId="24" fillId="0" borderId="10" xfId="0" applyFont="1" applyFill="1" applyBorder="1"/>
    <xf numFmtId="0" fontId="0" fillId="0" borderId="10" xfId="0" applyBorder="1"/>
    <xf numFmtId="0" fontId="19" fillId="26" borderId="10" xfId="0" applyFont="1" applyFill="1" applyBorder="1"/>
    <xf numFmtId="3" fontId="19" fillId="0" borderId="10" xfId="0" applyNumberFormat="1" applyFont="1" applyFill="1" applyBorder="1"/>
    <xf numFmtId="3" fontId="19" fillId="26" borderId="10" xfId="0" applyNumberFormat="1" applyFont="1" applyFill="1" applyBorder="1"/>
    <xf numFmtId="3" fontId="19" fillId="0" borderId="12" xfId="0" applyNumberFormat="1" applyFont="1" applyFill="1" applyBorder="1"/>
    <xf numFmtId="3" fontId="33" fillId="26" borderId="10" xfId="0" applyNumberFormat="1" applyFont="1" applyFill="1" applyBorder="1"/>
    <xf numFmtId="3" fontId="23" fillId="26" borderId="10" xfId="0" applyNumberFormat="1" applyFont="1" applyFill="1" applyBorder="1"/>
    <xf numFmtId="0" fontId="30" fillId="26" borderId="10" xfId="0" applyFont="1" applyFill="1" applyBorder="1"/>
    <xf numFmtId="3" fontId="34" fillId="0" borderId="10" xfId="0" applyNumberFormat="1" applyFont="1" applyFill="1" applyBorder="1"/>
    <xf numFmtId="3" fontId="34" fillId="0" borderId="10" xfId="0" applyNumberFormat="1" applyFont="1" applyBorder="1"/>
    <xf numFmtId="0" fontId="20" fillId="0" borderId="0" xfId="0" applyFont="1"/>
    <xf numFmtId="0" fontId="20" fillId="0" borderId="10" xfId="0" applyFont="1" applyBorder="1"/>
    <xf numFmtId="0" fontId="23" fillId="26" borderId="10" xfId="0" applyFont="1" applyFill="1" applyBorder="1"/>
    <xf numFmtId="37" fontId="23" fillId="0" borderId="10" xfId="0" applyNumberFormat="1" applyFont="1" applyBorder="1"/>
    <xf numFmtId="0" fontId="0" fillId="26" borderId="10" xfId="0" applyFill="1" applyBorder="1"/>
    <xf numFmtId="37" fontId="19" fillId="0" borderId="10" xfId="0" applyNumberFormat="1" applyFont="1" applyBorder="1"/>
    <xf numFmtId="0" fontId="23" fillId="27" borderId="10" xfId="0" applyFont="1" applyFill="1" applyBorder="1"/>
    <xf numFmtId="0" fontId="37" fillId="0" borderId="10" xfId="0" applyFont="1" applyBorder="1" applyAlignment="1">
      <alignment horizontal="right"/>
    </xf>
    <xf numFmtId="37" fontId="37" fillId="0" borderId="10" xfId="0" applyNumberFormat="1" applyFont="1" applyBorder="1"/>
    <xf numFmtId="0" fontId="19" fillId="0" borderId="10" xfId="0" applyFont="1" applyFill="1" applyBorder="1" applyAlignment="1">
      <alignment horizontal="center"/>
    </xf>
    <xf numFmtId="0" fontId="19" fillId="0" borderId="10" xfId="0" quotePrefix="1" applyFont="1" applyFill="1" applyBorder="1" applyAlignment="1">
      <alignment horizontal="center"/>
    </xf>
    <xf numFmtId="0" fontId="38" fillId="0" borderId="10" xfId="0" applyFont="1" applyBorder="1"/>
    <xf numFmtId="3" fontId="40" fillId="0" borderId="10" xfId="0" applyNumberFormat="1" applyFont="1" applyFill="1" applyBorder="1"/>
    <xf numFmtId="0" fontId="19" fillId="0" borderId="10" xfId="0" applyFont="1" applyFill="1" applyBorder="1"/>
    <xf numFmtId="0" fontId="21" fillId="0" borderId="10" xfId="0" applyFont="1" applyBorder="1" applyAlignment="1">
      <alignment wrapText="1"/>
    </xf>
    <xf numFmtId="3" fontId="23" fillId="0" borderId="10" xfId="0" applyNumberFormat="1" applyFont="1" applyFill="1" applyBorder="1"/>
    <xf numFmtId="0" fontId="39" fillId="0" borderId="10" xfId="0" applyFont="1" applyFill="1" applyBorder="1"/>
    <xf numFmtId="3" fontId="39" fillId="0" borderId="10" xfId="0" applyNumberFormat="1" applyFont="1" applyFill="1" applyBorder="1"/>
    <xf numFmtId="37" fontId="39" fillId="0" borderId="10" xfId="0" applyNumberFormat="1" applyFont="1" applyFill="1" applyBorder="1"/>
    <xf numFmtId="0" fontId="0" fillId="28" borderId="10" xfId="0" applyFill="1" applyBorder="1"/>
    <xf numFmtId="37" fontId="40" fillId="0" borderId="10" xfId="0" applyNumberFormat="1" applyFont="1" applyFill="1" applyBorder="1"/>
    <xf numFmtId="0" fontId="0" fillId="0" borderId="10" xfId="0" applyFill="1" applyBorder="1"/>
    <xf numFmtId="3" fontId="0" fillId="0" borderId="0" xfId="0" applyNumberFormat="1"/>
    <xf numFmtId="3" fontId="25" fillId="0" borderId="0" xfId="0" applyNumberFormat="1" applyFont="1"/>
    <xf numFmtId="3" fontId="22" fillId="0" borderId="10" xfId="0" applyNumberFormat="1" applyFont="1" applyBorder="1" applyAlignment="1">
      <alignment horizontal="right"/>
    </xf>
    <xf numFmtId="0" fontId="25" fillId="0" borderId="0" xfId="37"/>
    <xf numFmtId="0" fontId="41" fillId="0" borderId="10" xfId="37" applyFont="1" applyBorder="1"/>
    <xf numFmtId="0" fontId="41" fillId="0" borderId="10" xfId="37" applyFont="1" applyFill="1" applyBorder="1" applyAlignment="1">
      <alignment horizontal="center"/>
    </xf>
    <xf numFmtId="0" fontId="42" fillId="0" borderId="10" xfId="37" applyFont="1" applyBorder="1" applyAlignment="1">
      <alignment horizontal="left" wrapText="1"/>
    </xf>
    <xf numFmtId="3" fontId="41" fillId="0" borderId="10" xfId="37" applyNumberFormat="1" applyFont="1" applyBorder="1"/>
    <xf numFmtId="3" fontId="41" fillId="0" borderId="10" xfId="37" applyNumberFormat="1" applyFont="1" applyFill="1" applyBorder="1"/>
    <xf numFmtId="0" fontId="42" fillId="0" borderId="10" xfId="37" applyFont="1" applyBorder="1"/>
    <xf numFmtId="0" fontId="42" fillId="0" borderId="10" xfId="37" applyFont="1" applyBorder="1" applyAlignment="1">
      <alignment wrapText="1"/>
    </xf>
    <xf numFmtId="3" fontId="41" fillId="0" borderId="13" xfId="37" applyNumberFormat="1" applyFont="1" applyFill="1" applyBorder="1"/>
    <xf numFmtId="0" fontId="43" fillId="24" borderId="10" xfId="37" applyFont="1" applyFill="1" applyBorder="1"/>
    <xf numFmtId="3" fontId="35" fillId="24" borderId="10" xfId="37" applyNumberFormat="1" applyFont="1" applyFill="1" applyBorder="1"/>
    <xf numFmtId="3" fontId="35" fillId="0" borderId="10" xfId="37" applyNumberFormat="1" applyFont="1" applyBorder="1"/>
    <xf numFmtId="3" fontId="35" fillId="0" borderId="13" xfId="37" applyNumberFormat="1" applyFont="1" applyBorder="1"/>
    <xf numFmtId="0" fontId="41" fillId="0" borderId="0" xfId="37" applyFont="1"/>
    <xf numFmtId="0" fontId="25" fillId="0" borderId="0" xfId="37" applyFont="1"/>
    <xf numFmtId="0" fontId="41" fillId="0" borderId="10" xfId="37" applyFont="1" applyFill="1" applyBorder="1"/>
    <xf numFmtId="3" fontId="41" fillId="0" borderId="10" xfId="37" applyNumberFormat="1" applyFont="1" applyBorder="1" applyAlignment="1">
      <alignment horizontal="right" wrapText="1"/>
    </xf>
    <xf numFmtId="1" fontId="41" fillId="0" borderId="10" xfId="37" applyNumberFormat="1" applyFont="1" applyBorder="1" applyAlignment="1">
      <alignment horizontal="right" wrapText="1"/>
    </xf>
    <xf numFmtId="164" fontId="41" fillId="0" borderId="10" xfId="37" applyNumberFormat="1" applyFont="1" applyBorder="1" applyAlignment="1">
      <alignment horizontal="right" wrapText="1"/>
    </xf>
    <xf numFmtId="3" fontId="41" fillId="0" borderId="10" xfId="37" applyNumberFormat="1" applyFont="1" applyBorder="1" applyAlignment="1">
      <alignment horizontal="right"/>
    </xf>
    <xf numFmtId="1" fontId="41" fillId="0" borderId="10" xfId="37" applyNumberFormat="1" applyFont="1" applyBorder="1" applyAlignment="1">
      <alignment horizontal="right"/>
    </xf>
    <xf numFmtId="164" fontId="41" fillId="0" borderId="10" xfId="37" applyNumberFormat="1" applyFont="1" applyBorder="1" applyAlignment="1">
      <alignment horizontal="right"/>
    </xf>
    <xf numFmtId="1" fontId="35" fillId="0" borderId="10" xfId="37" applyNumberFormat="1" applyFont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Budget Category</a:t>
            </a:r>
            <a:r>
              <a:rPr lang="en-US" baseline="0"/>
              <a:t> </a:t>
            </a:r>
            <a:r>
              <a:rPr lang="en-US"/>
              <a:t>Totals Over the Years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'category breakdowns'!$A$3</c:f>
              <c:strCache>
                <c:ptCount val="1"/>
                <c:pt idx="0">
                  <c:v> GENERAL GOVERNMENT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'category breakdowns'!$C$2:$S$2</c:f>
              <c:strCache>
                <c:ptCount val="17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 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  <c:pt idx="15">
                  <c:v>FY 2017</c:v>
                </c:pt>
                <c:pt idx="16">
                  <c:v>FY 2018</c:v>
                </c:pt>
              </c:strCache>
            </c:strRef>
          </c:cat>
          <c:val>
            <c:numRef>
              <c:f>'category breakdowns'!$C$3:$S$3</c:f>
              <c:numCache>
                <c:formatCode>#,##0</c:formatCode>
                <c:ptCount val="17"/>
                <c:pt idx="0">
                  <c:v>208010</c:v>
                </c:pt>
                <c:pt idx="1">
                  <c:v>217635</c:v>
                </c:pt>
                <c:pt idx="2">
                  <c:v>243065</c:v>
                </c:pt>
                <c:pt idx="3">
                  <c:v>237371</c:v>
                </c:pt>
                <c:pt idx="4">
                  <c:v>252006</c:v>
                </c:pt>
                <c:pt idx="5">
                  <c:v>262094</c:v>
                </c:pt>
                <c:pt idx="6">
                  <c:v>276285</c:v>
                </c:pt>
                <c:pt idx="7">
                  <c:v>300713</c:v>
                </c:pt>
                <c:pt idx="8">
                  <c:v>293785</c:v>
                </c:pt>
                <c:pt idx="9">
                  <c:v>299755</c:v>
                </c:pt>
                <c:pt idx="10">
                  <c:v>307170</c:v>
                </c:pt>
                <c:pt idx="11">
                  <c:v>315354</c:v>
                </c:pt>
                <c:pt idx="12">
                  <c:v>282696</c:v>
                </c:pt>
                <c:pt idx="13">
                  <c:v>287720</c:v>
                </c:pt>
                <c:pt idx="14">
                  <c:v>287827</c:v>
                </c:pt>
                <c:pt idx="15">
                  <c:v>297243</c:v>
                </c:pt>
                <c:pt idx="16">
                  <c:v>309242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1-4720-9B8E-0BB59DFA5BF2}"/>
            </c:ext>
          </c:extLst>
        </c:ser>
        <c:ser>
          <c:idx val="1"/>
          <c:order val="1"/>
          <c:tx>
            <c:strRef>
              <c:f>'category breakdowns'!$A$4</c:f>
              <c:strCache>
                <c:ptCount val="1"/>
                <c:pt idx="0">
                  <c:v> PUBLIC SAFETY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'category breakdowns'!$C$2:$S$2</c:f>
              <c:strCache>
                <c:ptCount val="17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 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  <c:pt idx="15">
                  <c:v>FY 2017</c:v>
                </c:pt>
                <c:pt idx="16">
                  <c:v>FY 2018</c:v>
                </c:pt>
              </c:strCache>
            </c:strRef>
          </c:cat>
          <c:val>
            <c:numRef>
              <c:f>'category breakdowns'!$C$4:$S$4</c:f>
              <c:numCache>
                <c:formatCode>#,##0</c:formatCode>
                <c:ptCount val="17"/>
                <c:pt idx="0">
                  <c:v>265959</c:v>
                </c:pt>
                <c:pt idx="1">
                  <c:v>268055</c:v>
                </c:pt>
                <c:pt idx="2">
                  <c:v>282558</c:v>
                </c:pt>
                <c:pt idx="3">
                  <c:v>293147</c:v>
                </c:pt>
                <c:pt idx="4">
                  <c:v>321637</c:v>
                </c:pt>
                <c:pt idx="5">
                  <c:v>368211</c:v>
                </c:pt>
                <c:pt idx="6">
                  <c:v>358270</c:v>
                </c:pt>
                <c:pt idx="7">
                  <c:v>347924</c:v>
                </c:pt>
                <c:pt idx="8">
                  <c:v>357618</c:v>
                </c:pt>
                <c:pt idx="9">
                  <c:v>366472</c:v>
                </c:pt>
                <c:pt idx="10">
                  <c:v>381122</c:v>
                </c:pt>
                <c:pt idx="11">
                  <c:v>353721</c:v>
                </c:pt>
                <c:pt idx="12">
                  <c:v>326001</c:v>
                </c:pt>
                <c:pt idx="13">
                  <c:v>333530</c:v>
                </c:pt>
                <c:pt idx="14">
                  <c:v>323527</c:v>
                </c:pt>
                <c:pt idx="15">
                  <c:v>331265</c:v>
                </c:pt>
                <c:pt idx="16">
                  <c:v>350742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1-4720-9B8E-0BB59DFA5BF2}"/>
            </c:ext>
          </c:extLst>
        </c:ser>
        <c:ser>
          <c:idx val="2"/>
          <c:order val="2"/>
          <c:tx>
            <c:strRef>
              <c:f>'category breakdowns'!$A$5</c:f>
              <c:strCache>
                <c:ptCount val="1"/>
                <c:pt idx="0">
                  <c:v> SCHOOLS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'category breakdowns'!$C$2:$S$2</c:f>
              <c:strCache>
                <c:ptCount val="17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 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  <c:pt idx="15">
                  <c:v>FY 2017</c:v>
                </c:pt>
                <c:pt idx="16">
                  <c:v>FY 2018</c:v>
                </c:pt>
              </c:strCache>
            </c:strRef>
          </c:cat>
          <c:val>
            <c:numRef>
              <c:f>'category breakdowns'!$C$5:$S$5</c:f>
              <c:numCache>
                <c:formatCode>#,##0</c:formatCode>
                <c:ptCount val="17"/>
                <c:pt idx="0">
                  <c:v>2540094</c:v>
                </c:pt>
                <c:pt idx="1">
                  <c:v>2615895</c:v>
                </c:pt>
                <c:pt idx="2">
                  <c:v>2580679</c:v>
                </c:pt>
                <c:pt idx="3">
                  <c:v>2745080</c:v>
                </c:pt>
                <c:pt idx="4">
                  <c:v>3001138</c:v>
                </c:pt>
                <c:pt idx="5">
                  <c:v>3142814</c:v>
                </c:pt>
                <c:pt idx="6">
                  <c:v>3234713</c:v>
                </c:pt>
                <c:pt idx="7">
                  <c:v>3378793</c:v>
                </c:pt>
                <c:pt idx="8">
                  <c:v>3431135</c:v>
                </c:pt>
                <c:pt idx="9">
                  <c:v>3478128</c:v>
                </c:pt>
                <c:pt idx="10">
                  <c:v>3525669</c:v>
                </c:pt>
                <c:pt idx="11">
                  <c:v>3670384</c:v>
                </c:pt>
                <c:pt idx="12">
                  <c:v>3793120</c:v>
                </c:pt>
                <c:pt idx="13">
                  <c:v>3864593</c:v>
                </c:pt>
                <c:pt idx="14">
                  <c:v>3819840</c:v>
                </c:pt>
                <c:pt idx="15">
                  <c:v>3888029</c:v>
                </c:pt>
                <c:pt idx="16">
                  <c:v>3919168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41-4720-9B8E-0BB59DFA5BF2}"/>
            </c:ext>
          </c:extLst>
        </c:ser>
        <c:ser>
          <c:idx val="3"/>
          <c:order val="3"/>
          <c:tx>
            <c:strRef>
              <c:f>'category breakdowns'!$A$6</c:f>
              <c:strCache>
                <c:ptCount val="1"/>
                <c:pt idx="0">
                  <c:v> PUBLIC  WORKS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'category breakdowns'!$C$2:$S$2</c:f>
              <c:strCache>
                <c:ptCount val="17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 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  <c:pt idx="15">
                  <c:v>FY 2017</c:v>
                </c:pt>
                <c:pt idx="16">
                  <c:v>FY 2018</c:v>
                </c:pt>
              </c:strCache>
            </c:strRef>
          </c:cat>
          <c:val>
            <c:numRef>
              <c:f>'category breakdowns'!$C$6:$S$6</c:f>
              <c:numCache>
                <c:formatCode>#,##0</c:formatCode>
                <c:ptCount val="17"/>
                <c:pt idx="0">
                  <c:v>320006</c:v>
                </c:pt>
                <c:pt idx="1">
                  <c:v>322777</c:v>
                </c:pt>
                <c:pt idx="2">
                  <c:v>336585</c:v>
                </c:pt>
                <c:pt idx="3">
                  <c:v>365112</c:v>
                </c:pt>
                <c:pt idx="4">
                  <c:v>370480</c:v>
                </c:pt>
                <c:pt idx="5">
                  <c:v>390885</c:v>
                </c:pt>
                <c:pt idx="6">
                  <c:v>443396</c:v>
                </c:pt>
                <c:pt idx="7">
                  <c:v>453082</c:v>
                </c:pt>
                <c:pt idx="8">
                  <c:v>460831</c:v>
                </c:pt>
                <c:pt idx="9">
                  <c:v>456797</c:v>
                </c:pt>
                <c:pt idx="10">
                  <c:v>461835</c:v>
                </c:pt>
                <c:pt idx="11">
                  <c:v>478905</c:v>
                </c:pt>
                <c:pt idx="12">
                  <c:v>459843</c:v>
                </c:pt>
                <c:pt idx="13">
                  <c:v>475079</c:v>
                </c:pt>
                <c:pt idx="14">
                  <c:v>463494</c:v>
                </c:pt>
                <c:pt idx="15">
                  <c:v>464048</c:v>
                </c:pt>
                <c:pt idx="16">
                  <c:v>473057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41-4720-9B8E-0BB59DFA5BF2}"/>
            </c:ext>
          </c:extLst>
        </c:ser>
        <c:ser>
          <c:idx val="4"/>
          <c:order val="4"/>
          <c:tx>
            <c:strRef>
              <c:f>'category breakdowns'!$A$7</c:f>
              <c:strCache>
                <c:ptCount val="1"/>
                <c:pt idx="0">
                  <c:v> HUMAN SERVICES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'category breakdowns'!$C$2:$S$2</c:f>
              <c:strCache>
                <c:ptCount val="17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 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  <c:pt idx="15">
                  <c:v>FY 2017</c:v>
                </c:pt>
                <c:pt idx="16">
                  <c:v>FY 2018</c:v>
                </c:pt>
              </c:strCache>
            </c:strRef>
          </c:cat>
          <c:val>
            <c:numRef>
              <c:f>'category breakdowns'!$C$7:$S$7</c:f>
              <c:numCache>
                <c:formatCode>#,##0</c:formatCode>
                <c:ptCount val="17"/>
                <c:pt idx="0">
                  <c:v>17436</c:v>
                </c:pt>
                <c:pt idx="1">
                  <c:v>17960</c:v>
                </c:pt>
                <c:pt idx="2">
                  <c:v>22460</c:v>
                </c:pt>
                <c:pt idx="3">
                  <c:v>28400</c:v>
                </c:pt>
                <c:pt idx="4">
                  <c:v>34831</c:v>
                </c:pt>
                <c:pt idx="5">
                  <c:v>29864</c:v>
                </c:pt>
                <c:pt idx="6">
                  <c:v>27972</c:v>
                </c:pt>
                <c:pt idx="7">
                  <c:v>21320</c:v>
                </c:pt>
                <c:pt idx="8">
                  <c:v>21701</c:v>
                </c:pt>
                <c:pt idx="9">
                  <c:v>21944</c:v>
                </c:pt>
                <c:pt idx="10">
                  <c:v>17047</c:v>
                </c:pt>
                <c:pt idx="11">
                  <c:v>16258</c:v>
                </c:pt>
                <c:pt idx="12">
                  <c:v>16323</c:v>
                </c:pt>
                <c:pt idx="13">
                  <c:v>21522</c:v>
                </c:pt>
                <c:pt idx="14">
                  <c:v>33031</c:v>
                </c:pt>
                <c:pt idx="15">
                  <c:v>21586</c:v>
                </c:pt>
                <c:pt idx="16">
                  <c:v>22213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41-4720-9B8E-0BB59DFA5BF2}"/>
            </c:ext>
          </c:extLst>
        </c:ser>
        <c:ser>
          <c:idx val="5"/>
          <c:order val="5"/>
          <c:tx>
            <c:strRef>
              <c:f>'category breakdowns'!$A$8</c:f>
              <c:strCache>
                <c:ptCount val="1"/>
                <c:pt idx="0">
                  <c:v> CULTURE/RECREATION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'category breakdowns'!$C$2:$S$2</c:f>
              <c:strCache>
                <c:ptCount val="17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 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  <c:pt idx="15">
                  <c:v>FY 2017</c:v>
                </c:pt>
                <c:pt idx="16">
                  <c:v>FY 2018</c:v>
                </c:pt>
              </c:strCache>
            </c:strRef>
          </c:cat>
          <c:val>
            <c:numRef>
              <c:f>'category breakdowns'!$C$8:$S$8</c:f>
              <c:numCache>
                <c:formatCode>#,##0</c:formatCode>
                <c:ptCount val="17"/>
                <c:pt idx="0">
                  <c:v>32272</c:v>
                </c:pt>
                <c:pt idx="1">
                  <c:v>33932</c:v>
                </c:pt>
                <c:pt idx="2">
                  <c:v>39942</c:v>
                </c:pt>
                <c:pt idx="3">
                  <c:v>53338</c:v>
                </c:pt>
                <c:pt idx="4">
                  <c:v>58125</c:v>
                </c:pt>
                <c:pt idx="5">
                  <c:v>62336</c:v>
                </c:pt>
                <c:pt idx="6">
                  <c:v>72512</c:v>
                </c:pt>
                <c:pt idx="7">
                  <c:v>70603</c:v>
                </c:pt>
                <c:pt idx="8">
                  <c:v>79142</c:v>
                </c:pt>
                <c:pt idx="9">
                  <c:v>79696</c:v>
                </c:pt>
                <c:pt idx="10">
                  <c:v>81286</c:v>
                </c:pt>
                <c:pt idx="11">
                  <c:v>83236</c:v>
                </c:pt>
                <c:pt idx="12">
                  <c:v>71801</c:v>
                </c:pt>
                <c:pt idx="13">
                  <c:v>73354</c:v>
                </c:pt>
                <c:pt idx="14">
                  <c:v>70794</c:v>
                </c:pt>
                <c:pt idx="15">
                  <c:v>72195</c:v>
                </c:pt>
                <c:pt idx="16">
                  <c:v>79462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41-4720-9B8E-0BB59DFA5BF2}"/>
            </c:ext>
          </c:extLst>
        </c:ser>
        <c:ser>
          <c:idx val="6"/>
          <c:order val="6"/>
          <c:tx>
            <c:strRef>
              <c:f>'category breakdowns'!$A$9</c:f>
              <c:strCache>
                <c:ptCount val="1"/>
                <c:pt idx="0">
                  <c:v> DEBT  SERVICE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'category breakdowns'!$C$2:$S$2</c:f>
              <c:strCache>
                <c:ptCount val="17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 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  <c:pt idx="15">
                  <c:v>FY 2017</c:v>
                </c:pt>
                <c:pt idx="16">
                  <c:v>FY 2018</c:v>
                </c:pt>
              </c:strCache>
            </c:strRef>
          </c:cat>
          <c:val>
            <c:numRef>
              <c:f>'category breakdowns'!$C$9:$S$9</c:f>
              <c:numCache>
                <c:formatCode>#,##0</c:formatCode>
                <c:ptCount val="17"/>
                <c:pt idx="0">
                  <c:v>53210</c:v>
                </c:pt>
                <c:pt idx="1">
                  <c:v>66990</c:v>
                </c:pt>
                <c:pt idx="2">
                  <c:v>94706</c:v>
                </c:pt>
                <c:pt idx="3">
                  <c:v>57027</c:v>
                </c:pt>
                <c:pt idx="4">
                  <c:v>123324</c:v>
                </c:pt>
                <c:pt idx="5">
                  <c:v>129483</c:v>
                </c:pt>
                <c:pt idx="6">
                  <c:v>127493</c:v>
                </c:pt>
                <c:pt idx="7">
                  <c:v>124654</c:v>
                </c:pt>
                <c:pt idx="8">
                  <c:v>125258</c:v>
                </c:pt>
                <c:pt idx="9">
                  <c:v>121899</c:v>
                </c:pt>
                <c:pt idx="10">
                  <c:v>124074</c:v>
                </c:pt>
                <c:pt idx="11">
                  <c:v>154644</c:v>
                </c:pt>
                <c:pt idx="12">
                  <c:v>150143</c:v>
                </c:pt>
                <c:pt idx="13">
                  <c:v>146840</c:v>
                </c:pt>
                <c:pt idx="14">
                  <c:v>230963</c:v>
                </c:pt>
                <c:pt idx="15">
                  <c:v>359950</c:v>
                </c:pt>
                <c:pt idx="16">
                  <c:v>353038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41-4720-9B8E-0BB59DFA5BF2}"/>
            </c:ext>
          </c:extLst>
        </c:ser>
        <c:ser>
          <c:idx val="7"/>
          <c:order val="7"/>
          <c:tx>
            <c:strRef>
              <c:f>'category breakdowns'!$A$10</c:f>
              <c:strCache>
                <c:ptCount val="1"/>
                <c:pt idx="0">
                  <c:v> MISCELLANEOUS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'category breakdowns'!$C$2:$S$2</c:f>
              <c:strCache>
                <c:ptCount val="17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 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  <c:pt idx="15">
                  <c:v>FY 2017</c:v>
                </c:pt>
                <c:pt idx="16">
                  <c:v>FY 2018</c:v>
                </c:pt>
              </c:strCache>
            </c:strRef>
          </c:cat>
          <c:val>
            <c:numRef>
              <c:f>'category breakdowns'!$C$10:$S$10</c:f>
              <c:numCache>
                <c:formatCode>#,##0</c:formatCode>
                <c:ptCount val="17"/>
                <c:pt idx="0">
                  <c:v>161077</c:v>
                </c:pt>
                <c:pt idx="1">
                  <c:v>180064</c:v>
                </c:pt>
                <c:pt idx="2">
                  <c:v>182446</c:v>
                </c:pt>
                <c:pt idx="3">
                  <c:v>165314</c:v>
                </c:pt>
                <c:pt idx="4">
                  <c:v>177217</c:v>
                </c:pt>
                <c:pt idx="5">
                  <c:v>191578</c:v>
                </c:pt>
                <c:pt idx="6">
                  <c:v>208914</c:v>
                </c:pt>
                <c:pt idx="7">
                  <c:v>224610</c:v>
                </c:pt>
                <c:pt idx="8">
                  <c:v>236760</c:v>
                </c:pt>
                <c:pt idx="9">
                  <c:v>247438</c:v>
                </c:pt>
                <c:pt idx="10">
                  <c:v>250660</c:v>
                </c:pt>
                <c:pt idx="11">
                  <c:v>262622</c:v>
                </c:pt>
                <c:pt idx="12">
                  <c:v>269908</c:v>
                </c:pt>
                <c:pt idx="13">
                  <c:v>298196</c:v>
                </c:pt>
                <c:pt idx="14">
                  <c:v>304429</c:v>
                </c:pt>
                <c:pt idx="15">
                  <c:v>357654</c:v>
                </c:pt>
                <c:pt idx="16">
                  <c:v>382364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41-4720-9B8E-0BB59DFA5BF2}"/>
            </c:ext>
          </c:extLst>
        </c:ser>
        <c:ser>
          <c:idx val="8"/>
          <c:order val="8"/>
          <c:tx>
            <c:strRef>
              <c:f>'category breakdowns'!$A$11</c:f>
              <c:strCache>
                <c:ptCount val="1"/>
                <c:pt idx="0">
                  <c:v>TOWN BUILDINGS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'category breakdowns'!$C$2:$S$2</c:f>
              <c:strCache>
                <c:ptCount val="17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 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  <c:pt idx="15">
                  <c:v>FY 2017</c:v>
                </c:pt>
                <c:pt idx="16">
                  <c:v>FY 2018</c:v>
                </c:pt>
              </c:strCache>
            </c:strRef>
          </c:cat>
          <c:val>
            <c:numRef>
              <c:f>'category breakdowns'!$C$11:$S$11</c:f>
              <c:numCache>
                <c:formatCode>#,##0</c:formatCode>
                <c:ptCount val="17"/>
                <c:pt idx="12">
                  <c:v>79668</c:v>
                </c:pt>
                <c:pt idx="13">
                  <c:v>75905</c:v>
                </c:pt>
                <c:pt idx="14">
                  <c:v>75078</c:v>
                </c:pt>
                <c:pt idx="15">
                  <c:v>75752</c:v>
                </c:pt>
                <c:pt idx="16">
                  <c:v>80519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041-4720-9B8E-0BB59DFA5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661888"/>
        <c:axId val="1"/>
      </c:lineChart>
      <c:catAx>
        <c:axId val="3916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1661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26</xdr:row>
      <xdr:rowOff>47625</xdr:rowOff>
    </xdr:from>
    <xdr:to>
      <xdr:col>7</xdr:col>
      <xdr:colOff>428625</xdr:colOff>
      <xdr:row>43</xdr:row>
      <xdr:rowOff>38100</xdr:rowOff>
    </xdr:to>
    <xdr:graphicFrame macro="">
      <xdr:nvGraphicFramePr>
        <xdr:cNvPr id="5200" name="Chart 3">
          <a:extLst>
            <a:ext uri="{FF2B5EF4-FFF2-40B4-BE49-F238E27FC236}">
              <a16:creationId xmlns:a16="http://schemas.microsoft.com/office/drawing/2014/main" id="{B45CDA37-AB8E-425C-8C85-BC1422220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selection activeCell="H40" sqref="H40"/>
    </sheetView>
  </sheetViews>
  <sheetFormatPr defaultRowHeight="12.75" x14ac:dyDescent="0.2"/>
  <cols>
    <col min="1" max="1" width="18.42578125" style="73" customWidth="1"/>
    <col min="2" max="13" width="8.5703125" style="73" customWidth="1"/>
    <col min="14" max="14" width="9.7109375" style="73" customWidth="1"/>
    <col min="15" max="16" width="9.140625" style="73" customWidth="1"/>
    <col min="17" max="17" width="8.7109375" style="73" customWidth="1"/>
    <col min="18" max="16384" width="9.140625" style="73"/>
  </cols>
  <sheetData>
    <row r="1" spans="1:19" x14ac:dyDescent="0.2">
      <c r="A1" s="73" t="s">
        <v>248</v>
      </c>
    </row>
    <row r="2" spans="1:19" x14ac:dyDescent="0.2">
      <c r="A2" s="74"/>
      <c r="B2" s="74" t="s">
        <v>249</v>
      </c>
      <c r="C2" s="74" t="s">
        <v>250</v>
      </c>
      <c r="D2" s="74" t="s">
        <v>251</v>
      </c>
      <c r="E2" s="74" t="s">
        <v>252</v>
      </c>
      <c r="F2" s="74" t="s">
        <v>253</v>
      </c>
      <c r="G2" s="75" t="s">
        <v>254</v>
      </c>
      <c r="H2" s="75" t="s">
        <v>255</v>
      </c>
      <c r="I2" s="75" t="s">
        <v>256</v>
      </c>
      <c r="J2" s="75" t="s">
        <v>257</v>
      </c>
      <c r="K2" s="75" t="s">
        <v>258</v>
      </c>
      <c r="L2" s="75" t="s">
        <v>259</v>
      </c>
      <c r="M2" s="75" t="s">
        <v>260</v>
      </c>
      <c r="N2" s="75" t="s">
        <v>261</v>
      </c>
      <c r="O2" s="75" t="s">
        <v>262</v>
      </c>
      <c r="P2" s="75" t="s">
        <v>263</v>
      </c>
      <c r="Q2" s="75" t="s">
        <v>246</v>
      </c>
      <c r="R2" s="75" t="s">
        <v>247</v>
      </c>
      <c r="S2" s="75" t="s">
        <v>278</v>
      </c>
    </row>
    <row r="3" spans="1:19" ht="22.5" x14ac:dyDescent="0.2">
      <c r="A3" s="76" t="s">
        <v>55</v>
      </c>
      <c r="B3" s="77">
        <v>194861</v>
      </c>
      <c r="C3" s="77">
        <v>208010</v>
      </c>
      <c r="D3" s="77">
        <v>217635</v>
      </c>
      <c r="E3" s="77">
        <v>243065</v>
      </c>
      <c r="F3" s="77">
        <v>237371</v>
      </c>
      <c r="G3" s="78">
        <v>252006</v>
      </c>
      <c r="H3" s="78">
        <v>262094</v>
      </c>
      <c r="I3" s="78">
        <v>276285</v>
      </c>
      <c r="J3" s="78">
        <v>300713</v>
      </c>
      <c r="K3" s="78">
        <v>293785</v>
      </c>
      <c r="L3" s="78">
        <v>299755</v>
      </c>
      <c r="M3" s="78">
        <v>307170</v>
      </c>
      <c r="N3" s="78">
        <v>315354</v>
      </c>
      <c r="O3" s="78">
        <v>282696</v>
      </c>
      <c r="P3" s="78">
        <v>287720</v>
      </c>
      <c r="Q3" s="78">
        <v>287827</v>
      </c>
      <c r="R3" s="78">
        <v>297243</v>
      </c>
      <c r="S3" s="78">
        <v>309242</v>
      </c>
    </row>
    <row r="4" spans="1:19" ht="16.5" customHeight="1" x14ac:dyDescent="0.2">
      <c r="A4" s="76" t="s">
        <v>86</v>
      </c>
      <c r="B4" s="77">
        <v>234768</v>
      </c>
      <c r="C4" s="77">
        <v>265959</v>
      </c>
      <c r="D4" s="77">
        <v>268055</v>
      </c>
      <c r="E4" s="77">
        <v>282558</v>
      </c>
      <c r="F4" s="77">
        <v>293147</v>
      </c>
      <c r="G4" s="78">
        <v>321637</v>
      </c>
      <c r="H4" s="78">
        <v>368211</v>
      </c>
      <c r="I4" s="78">
        <v>358270</v>
      </c>
      <c r="J4" s="78">
        <v>347924</v>
      </c>
      <c r="K4" s="78">
        <v>357618</v>
      </c>
      <c r="L4" s="78">
        <v>366472</v>
      </c>
      <c r="M4" s="78">
        <v>381122</v>
      </c>
      <c r="N4" s="78">
        <v>353721</v>
      </c>
      <c r="O4" s="78">
        <v>326001</v>
      </c>
      <c r="P4" s="78">
        <v>333530</v>
      </c>
      <c r="Q4" s="78">
        <v>323527</v>
      </c>
      <c r="R4" s="78">
        <v>331265</v>
      </c>
      <c r="S4" s="78">
        <v>350742</v>
      </c>
    </row>
    <row r="5" spans="1:19" ht="15" customHeight="1" x14ac:dyDescent="0.2">
      <c r="A5" s="79" t="s">
        <v>264</v>
      </c>
      <c r="B5" s="77">
        <v>2450405</v>
      </c>
      <c r="C5" s="77">
        <v>2540094</v>
      </c>
      <c r="D5" s="77">
        <v>2615895</v>
      </c>
      <c r="E5" s="77">
        <v>2580679</v>
      </c>
      <c r="F5" s="77">
        <v>2745080</v>
      </c>
      <c r="G5" s="78">
        <v>3001138</v>
      </c>
      <c r="H5" s="78">
        <v>3142814</v>
      </c>
      <c r="I5" s="78">
        <v>3234713</v>
      </c>
      <c r="J5" s="78">
        <v>3378793</v>
      </c>
      <c r="K5" s="78">
        <v>3431135</v>
      </c>
      <c r="L5" s="78">
        <v>3478128</v>
      </c>
      <c r="M5" s="78">
        <v>3525669</v>
      </c>
      <c r="N5" s="78">
        <v>3670384</v>
      </c>
      <c r="O5" s="78">
        <v>3793120</v>
      </c>
      <c r="P5" s="78">
        <v>3864593</v>
      </c>
      <c r="Q5" s="78">
        <v>3819840</v>
      </c>
      <c r="R5" s="78">
        <v>3888029</v>
      </c>
      <c r="S5" s="78">
        <v>3919168</v>
      </c>
    </row>
    <row r="6" spans="1:19" ht="21" customHeight="1" x14ac:dyDescent="0.2">
      <c r="A6" s="80" t="s">
        <v>143</v>
      </c>
      <c r="B6" s="77">
        <v>302725</v>
      </c>
      <c r="C6" s="77">
        <v>320006</v>
      </c>
      <c r="D6" s="77">
        <v>322777</v>
      </c>
      <c r="E6" s="77">
        <v>336585</v>
      </c>
      <c r="F6" s="77">
        <v>365112</v>
      </c>
      <c r="G6" s="78">
        <v>370480</v>
      </c>
      <c r="H6" s="78">
        <v>390885</v>
      </c>
      <c r="I6" s="78">
        <v>443396</v>
      </c>
      <c r="J6" s="78">
        <v>453082</v>
      </c>
      <c r="K6" s="78">
        <v>460831</v>
      </c>
      <c r="L6" s="78">
        <v>456797</v>
      </c>
      <c r="M6" s="78">
        <v>461835</v>
      </c>
      <c r="N6" s="78">
        <v>478905</v>
      </c>
      <c r="O6" s="78">
        <v>459843</v>
      </c>
      <c r="P6" s="78">
        <v>475079</v>
      </c>
      <c r="Q6" s="78">
        <v>463494</v>
      </c>
      <c r="R6" s="78">
        <v>464048</v>
      </c>
      <c r="S6" s="78">
        <v>473057</v>
      </c>
    </row>
    <row r="7" spans="1:19" ht="24" customHeight="1" x14ac:dyDescent="0.2">
      <c r="A7" s="80" t="s">
        <v>149</v>
      </c>
      <c r="B7" s="77">
        <v>15436</v>
      </c>
      <c r="C7" s="77">
        <v>17436</v>
      </c>
      <c r="D7" s="77">
        <v>17960</v>
      </c>
      <c r="E7" s="77">
        <v>22460</v>
      </c>
      <c r="F7" s="77">
        <v>28400</v>
      </c>
      <c r="G7" s="78">
        <v>34831</v>
      </c>
      <c r="H7" s="78">
        <v>29864</v>
      </c>
      <c r="I7" s="78">
        <v>27972</v>
      </c>
      <c r="J7" s="78">
        <v>21320</v>
      </c>
      <c r="K7" s="78">
        <v>21701</v>
      </c>
      <c r="L7" s="78">
        <v>21944</v>
      </c>
      <c r="M7" s="78">
        <v>17047</v>
      </c>
      <c r="N7" s="78">
        <v>16258</v>
      </c>
      <c r="O7" s="78">
        <v>16323</v>
      </c>
      <c r="P7" s="78">
        <v>21522</v>
      </c>
      <c r="Q7" s="78">
        <v>33031</v>
      </c>
      <c r="R7" s="78">
        <v>21586</v>
      </c>
      <c r="S7" s="78">
        <v>22213</v>
      </c>
    </row>
    <row r="8" spans="1:19" ht="24.75" customHeight="1" x14ac:dyDescent="0.2">
      <c r="A8" s="80" t="s">
        <v>163</v>
      </c>
      <c r="B8" s="77">
        <v>29113</v>
      </c>
      <c r="C8" s="77">
        <v>32272</v>
      </c>
      <c r="D8" s="77">
        <v>33932</v>
      </c>
      <c r="E8" s="77">
        <v>39942</v>
      </c>
      <c r="F8" s="77">
        <v>53338</v>
      </c>
      <c r="G8" s="78">
        <v>58125</v>
      </c>
      <c r="H8" s="78">
        <v>62336</v>
      </c>
      <c r="I8" s="78">
        <v>72512</v>
      </c>
      <c r="J8" s="78">
        <v>70603</v>
      </c>
      <c r="K8" s="78">
        <v>79142</v>
      </c>
      <c r="L8" s="78">
        <v>79696</v>
      </c>
      <c r="M8" s="78">
        <v>81286</v>
      </c>
      <c r="N8" s="78">
        <v>83236</v>
      </c>
      <c r="O8" s="78">
        <v>71801</v>
      </c>
      <c r="P8" s="78">
        <v>73354</v>
      </c>
      <c r="Q8" s="78">
        <v>70794</v>
      </c>
      <c r="R8" s="78">
        <v>72195</v>
      </c>
      <c r="S8" s="78">
        <v>79462</v>
      </c>
    </row>
    <row r="9" spans="1:19" ht="18" customHeight="1" x14ac:dyDescent="0.2">
      <c r="A9" s="80" t="s">
        <v>167</v>
      </c>
      <c r="B9" s="77">
        <v>48367</v>
      </c>
      <c r="C9" s="77">
        <v>53210</v>
      </c>
      <c r="D9" s="77">
        <v>66990</v>
      </c>
      <c r="E9" s="77">
        <v>94706</v>
      </c>
      <c r="F9" s="77">
        <v>57027</v>
      </c>
      <c r="G9" s="78">
        <v>123324</v>
      </c>
      <c r="H9" s="78">
        <v>129483</v>
      </c>
      <c r="I9" s="78">
        <v>127493</v>
      </c>
      <c r="J9" s="78">
        <v>124654</v>
      </c>
      <c r="K9" s="78">
        <v>125258</v>
      </c>
      <c r="L9" s="78">
        <v>121899</v>
      </c>
      <c r="M9" s="78">
        <v>124074</v>
      </c>
      <c r="N9" s="78">
        <v>154644</v>
      </c>
      <c r="O9" s="78">
        <v>150143</v>
      </c>
      <c r="P9" s="78">
        <v>146840</v>
      </c>
      <c r="Q9" s="78">
        <v>230963</v>
      </c>
      <c r="R9" s="78">
        <v>359950</v>
      </c>
      <c r="S9" s="78">
        <v>353038</v>
      </c>
    </row>
    <row r="10" spans="1:19" x14ac:dyDescent="0.2">
      <c r="A10" s="79" t="s">
        <v>178</v>
      </c>
      <c r="B10" s="77">
        <v>143754</v>
      </c>
      <c r="C10" s="77">
        <v>161077</v>
      </c>
      <c r="D10" s="77">
        <v>180064</v>
      </c>
      <c r="E10" s="77">
        <v>182446</v>
      </c>
      <c r="F10" s="77">
        <v>165314</v>
      </c>
      <c r="G10" s="78">
        <v>177217</v>
      </c>
      <c r="H10" s="78">
        <v>191578</v>
      </c>
      <c r="I10" s="78">
        <v>208914</v>
      </c>
      <c r="J10" s="78">
        <v>224610</v>
      </c>
      <c r="K10" s="78">
        <v>236760</v>
      </c>
      <c r="L10" s="78">
        <v>247438</v>
      </c>
      <c r="M10" s="78">
        <v>250660</v>
      </c>
      <c r="N10" s="78">
        <v>262622</v>
      </c>
      <c r="O10" s="78">
        <v>269908</v>
      </c>
      <c r="P10" s="78">
        <v>298196</v>
      </c>
      <c r="Q10" s="78">
        <v>304429</v>
      </c>
      <c r="R10" s="78">
        <v>357654</v>
      </c>
      <c r="S10" s="78">
        <v>382364</v>
      </c>
    </row>
    <row r="11" spans="1:19" x14ac:dyDescent="0.2">
      <c r="A11" s="79" t="s">
        <v>265</v>
      </c>
      <c r="B11" s="77"/>
      <c r="C11" s="77"/>
      <c r="D11" s="77"/>
      <c r="E11" s="77"/>
      <c r="F11" s="77"/>
      <c r="G11" s="81"/>
      <c r="H11" s="78"/>
      <c r="I11" s="78"/>
      <c r="J11" s="78"/>
      <c r="K11" s="78"/>
      <c r="L11" s="78"/>
      <c r="M11" s="78"/>
      <c r="N11" s="78"/>
      <c r="O11" s="78">
        <v>79668</v>
      </c>
      <c r="P11" s="78">
        <v>75905</v>
      </c>
      <c r="Q11" s="78">
        <v>75078</v>
      </c>
      <c r="R11" s="78">
        <v>75752</v>
      </c>
      <c r="S11" s="78">
        <v>80519</v>
      </c>
    </row>
    <row r="12" spans="1:19" x14ac:dyDescent="0.2">
      <c r="A12" s="82" t="s">
        <v>179</v>
      </c>
      <c r="B12" s="83">
        <f t="shared" ref="B12:N12" si="0">SUM(B3:B10)</f>
        <v>3419429</v>
      </c>
      <c r="C12" s="83">
        <f t="shared" si="0"/>
        <v>3598064</v>
      </c>
      <c r="D12" s="83">
        <f t="shared" si="0"/>
        <v>3723308</v>
      </c>
      <c r="E12" s="84">
        <f t="shared" si="0"/>
        <v>3782441</v>
      </c>
      <c r="F12" s="84">
        <f t="shared" si="0"/>
        <v>3944789</v>
      </c>
      <c r="G12" s="85">
        <f t="shared" si="0"/>
        <v>4338758</v>
      </c>
      <c r="H12" s="84">
        <f t="shared" si="0"/>
        <v>4577265</v>
      </c>
      <c r="I12" s="84">
        <f t="shared" si="0"/>
        <v>4749555</v>
      </c>
      <c r="J12" s="84">
        <f t="shared" si="0"/>
        <v>4921699</v>
      </c>
      <c r="K12" s="84">
        <f t="shared" si="0"/>
        <v>5006230</v>
      </c>
      <c r="L12" s="84">
        <f t="shared" si="0"/>
        <v>5072129</v>
      </c>
      <c r="M12" s="84">
        <f t="shared" si="0"/>
        <v>5148863</v>
      </c>
      <c r="N12" s="84">
        <f t="shared" si="0"/>
        <v>5335124</v>
      </c>
      <c r="O12" s="84">
        <f>SUM(O3:O11)</f>
        <v>5449503</v>
      </c>
      <c r="P12" s="84">
        <f>SUM(P3:P11)</f>
        <v>5576739</v>
      </c>
      <c r="Q12" s="84">
        <f>SUM(Q3:Q11)</f>
        <v>5608983</v>
      </c>
      <c r="R12" s="84">
        <f>SUM(R3:R11)</f>
        <v>5867722</v>
      </c>
      <c r="S12" s="84">
        <f>SUM(S3:S11)</f>
        <v>5969805</v>
      </c>
    </row>
    <row r="13" spans="1:19" x14ac:dyDescent="0.2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1:19" x14ac:dyDescent="0.2">
      <c r="A14" s="87" t="s">
        <v>266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x14ac:dyDescent="0.2">
      <c r="A15" s="74"/>
      <c r="B15" s="74" t="s">
        <v>249</v>
      </c>
      <c r="C15" s="74" t="s">
        <v>250</v>
      </c>
      <c r="D15" s="74" t="s">
        <v>251</v>
      </c>
      <c r="E15" s="74" t="s">
        <v>252</v>
      </c>
      <c r="F15" s="74" t="s">
        <v>253</v>
      </c>
      <c r="G15" s="88" t="s">
        <v>254</v>
      </c>
      <c r="H15" s="88" t="s">
        <v>267</v>
      </c>
      <c r="I15" s="88" t="s">
        <v>256</v>
      </c>
      <c r="J15" s="88" t="s">
        <v>257</v>
      </c>
      <c r="K15" s="88" t="s">
        <v>258</v>
      </c>
      <c r="L15" s="88" t="s">
        <v>259</v>
      </c>
      <c r="M15" s="88" t="s">
        <v>260</v>
      </c>
      <c r="N15" s="88" t="s">
        <v>261</v>
      </c>
      <c r="O15" s="88" t="s">
        <v>262</v>
      </c>
      <c r="P15" s="88" t="s">
        <v>263</v>
      </c>
      <c r="Q15" s="88" t="s">
        <v>246</v>
      </c>
      <c r="R15" s="88" t="s">
        <v>247</v>
      </c>
      <c r="S15" s="88" t="s">
        <v>278</v>
      </c>
    </row>
    <row r="16" spans="1:19" ht="31.5" customHeight="1" x14ac:dyDescent="0.2">
      <c r="A16" s="76" t="s">
        <v>55</v>
      </c>
      <c r="B16" s="89">
        <f t="shared" ref="B16:M16" si="1">B3/B12*100</f>
        <v>5.698641498332031</v>
      </c>
      <c r="C16" s="89">
        <f t="shared" si="1"/>
        <v>5.7811645373734315</v>
      </c>
      <c r="D16" s="89">
        <f t="shared" si="1"/>
        <v>5.8452053926239786</v>
      </c>
      <c r="E16" s="89">
        <f t="shared" si="1"/>
        <v>6.4261412140995722</v>
      </c>
      <c r="F16" s="89">
        <f t="shared" si="1"/>
        <v>6.0173307114778511</v>
      </c>
      <c r="G16" s="89">
        <f t="shared" si="1"/>
        <v>5.8082520389475514</v>
      </c>
      <c r="H16" s="89">
        <f t="shared" si="1"/>
        <v>5.7259957638458774</v>
      </c>
      <c r="I16" s="90">
        <f t="shared" si="1"/>
        <v>5.8170712835202458</v>
      </c>
      <c r="J16" s="90">
        <f t="shared" si="1"/>
        <v>6.1099429282449007</v>
      </c>
      <c r="K16" s="90">
        <f t="shared" si="1"/>
        <v>5.868387988566246</v>
      </c>
      <c r="L16" s="90">
        <f t="shared" si="1"/>
        <v>5.909845747219757</v>
      </c>
      <c r="M16" s="90">
        <f t="shared" si="1"/>
        <v>5.965783125323008</v>
      </c>
      <c r="N16" s="90">
        <f>N3/N12*100</f>
        <v>5.9109029143465079</v>
      </c>
      <c r="O16" s="90">
        <f>O3/O12*100</f>
        <v>5.1875556358075228</v>
      </c>
      <c r="P16" s="91">
        <f>P3/P12*100</f>
        <v>5.1592875334492074</v>
      </c>
      <c r="Q16" s="91">
        <f>Q3/Q12*100</f>
        <v>5.1315363230731847</v>
      </c>
      <c r="R16" s="91">
        <f>R3/R12*100</f>
        <v>5.0657307895636503</v>
      </c>
      <c r="S16" s="91">
        <f>S3/S12*100</f>
        <v>5.180102197642972</v>
      </c>
    </row>
    <row r="17" spans="1:19" ht="16.5" customHeight="1" x14ac:dyDescent="0.2">
      <c r="A17" s="76" t="s">
        <v>86</v>
      </c>
      <c r="B17" s="89">
        <f t="shared" ref="B17:M17" si="2">B4/B12*100</f>
        <v>6.8657076956415821</v>
      </c>
      <c r="C17" s="89">
        <f t="shared" si="2"/>
        <v>7.3917251055011803</v>
      </c>
      <c r="D17" s="89">
        <f t="shared" si="2"/>
        <v>7.1993775427657338</v>
      </c>
      <c r="E17" s="89">
        <f t="shared" si="2"/>
        <v>7.4702553192501879</v>
      </c>
      <c r="F17" s="89">
        <f t="shared" si="2"/>
        <v>7.4312466395541055</v>
      </c>
      <c r="G17" s="89">
        <f t="shared" si="2"/>
        <v>7.4131122316570774</v>
      </c>
      <c r="H17" s="89">
        <f t="shared" si="2"/>
        <v>8.044345258576902</v>
      </c>
      <c r="I17" s="90">
        <f t="shared" si="2"/>
        <v>7.5432329976176717</v>
      </c>
      <c r="J17" s="90">
        <f t="shared" si="2"/>
        <v>7.0691848485655058</v>
      </c>
      <c r="K17" s="90">
        <f t="shared" si="2"/>
        <v>7.1434592497747804</v>
      </c>
      <c r="L17" s="90">
        <f t="shared" si="2"/>
        <v>7.2252105575390537</v>
      </c>
      <c r="M17" s="90">
        <f t="shared" si="2"/>
        <v>7.4020613871450838</v>
      </c>
      <c r="N17" s="90">
        <f>N4/N12*100</f>
        <v>6.6300427131590567</v>
      </c>
      <c r="O17" s="90">
        <f>O4/O12*100</f>
        <v>5.982215258896086</v>
      </c>
      <c r="P17" s="91">
        <f>P4/P12*100</f>
        <v>5.9807353365470393</v>
      </c>
      <c r="Q17" s="91">
        <f>Q4/Q12*100</f>
        <v>5.7680153425317924</v>
      </c>
      <c r="R17" s="91">
        <f>R4/R12*100</f>
        <v>5.6455469430896699</v>
      </c>
      <c r="S17" s="91">
        <f>S4/S12*100</f>
        <v>5.8752672825996832</v>
      </c>
    </row>
    <row r="18" spans="1:19" ht="18" customHeight="1" x14ac:dyDescent="0.2">
      <c r="A18" s="79" t="s">
        <v>264</v>
      </c>
      <c r="B18" s="92">
        <f t="shared" ref="B18:M18" si="3">B5/B12*100</f>
        <v>71.661233498341389</v>
      </c>
      <c r="C18" s="92">
        <f t="shared" si="3"/>
        <v>70.596131697490648</v>
      </c>
      <c r="D18" s="92">
        <f t="shared" si="3"/>
        <v>70.257281965392053</v>
      </c>
      <c r="E18" s="92">
        <f t="shared" si="3"/>
        <v>68.227871895424144</v>
      </c>
      <c r="F18" s="92">
        <f t="shared" si="3"/>
        <v>69.587498849748357</v>
      </c>
      <c r="G18" s="92">
        <f t="shared" si="3"/>
        <v>69.170440019931974</v>
      </c>
      <c r="H18" s="92">
        <f t="shared" si="3"/>
        <v>68.661394959653848</v>
      </c>
      <c r="I18" s="93">
        <f t="shared" si="3"/>
        <v>68.105601472137906</v>
      </c>
      <c r="J18" s="93">
        <f t="shared" si="3"/>
        <v>68.650947569121968</v>
      </c>
      <c r="K18" s="93">
        <f t="shared" si="3"/>
        <v>68.537302521058763</v>
      </c>
      <c r="L18" s="93">
        <f t="shared" si="3"/>
        <v>68.573334787029268</v>
      </c>
      <c r="M18" s="93">
        <f t="shared" si="3"/>
        <v>68.474709853418119</v>
      </c>
      <c r="N18" s="93">
        <f>N5/N12*100</f>
        <v>68.796601541032601</v>
      </c>
      <c r="O18" s="93">
        <f>O5/O12*100</f>
        <v>69.604879564246502</v>
      </c>
      <c r="P18" s="94">
        <f>P5/P12*100</f>
        <v>69.298437671190996</v>
      </c>
      <c r="Q18" s="94">
        <f>Q5/Q12*100</f>
        <v>68.102185369433272</v>
      </c>
      <c r="R18" s="94">
        <f>R5/R12*100</f>
        <v>66.261302086226991</v>
      </c>
      <c r="S18" s="94">
        <f>S5/S12*100</f>
        <v>65.649849534448776</v>
      </c>
    </row>
    <row r="19" spans="1:19" x14ac:dyDescent="0.2">
      <c r="A19" s="80" t="s">
        <v>143</v>
      </c>
      <c r="B19" s="89">
        <f t="shared" ref="B19:R19" si="4">B6/B12*100</f>
        <v>8.8530862901379148</v>
      </c>
      <c r="C19" s="89">
        <f t="shared" si="4"/>
        <v>8.8938384642407691</v>
      </c>
      <c r="D19" s="89">
        <f t="shared" si="4"/>
        <v>8.6690921084154198</v>
      </c>
      <c r="E19" s="89">
        <f t="shared" si="4"/>
        <v>8.8986186433575565</v>
      </c>
      <c r="F19" s="89">
        <f t="shared" si="4"/>
        <v>9.2555520713528647</v>
      </c>
      <c r="G19" s="89">
        <f t="shared" si="4"/>
        <v>8.5388491360891763</v>
      </c>
      <c r="H19" s="89">
        <f t="shared" si="4"/>
        <v>8.5397065715006679</v>
      </c>
      <c r="I19" s="90">
        <f t="shared" si="4"/>
        <v>9.3355272230766886</v>
      </c>
      <c r="J19" s="90">
        <f t="shared" si="4"/>
        <v>9.2058047434432702</v>
      </c>
      <c r="K19" s="90">
        <f t="shared" si="4"/>
        <v>9.2051503826232519</v>
      </c>
      <c r="L19" s="90">
        <f t="shared" si="4"/>
        <v>9.0060209430793261</v>
      </c>
      <c r="M19" s="90">
        <f t="shared" si="4"/>
        <v>8.9696501926736065</v>
      </c>
      <c r="N19" s="90">
        <f t="shared" si="4"/>
        <v>8.9764549052655571</v>
      </c>
      <c r="O19" s="90">
        <f t="shared" si="4"/>
        <v>8.43825574552395</v>
      </c>
      <c r="P19" s="91">
        <f t="shared" si="4"/>
        <v>8.5189391147765754</v>
      </c>
      <c r="Q19" s="91">
        <f t="shared" si="4"/>
        <v>8.2634231553206696</v>
      </c>
      <c r="R19" s="91">
        <f t="shared" si="4"/>
        <v>7.9084864620375672</v>
      </c>
      <c r="S19" s="91">
        <f t="shared" ref="S19" si="5">S6/S12*100</f>
        <v>7.924161676972699</v>
      </c>
    </row>
    <row r="20" spans="1:19" ht="22.5" customHeight="1" x14ac:dyDescent="0.2">
      <c r="A20" s="80" t="s">
        <v>149</v>
      </c>
      <c r="B20" s="89">
        <f t="shared" ref="B20:R20" si="6">B7/B12*100</f>
        <v>0.45142039796702899</v>
      </c>
      <c r="C20" s="89">
        <f t="shared" si="6"/>
        <v>0.48459393718399674</v>
      </c>
      <c r="D20" s="89">
        <f t="shared" si="6"/>
        <v>0.48236675558401293</v>
      </c>
      <c r="E20" s="89">
        <f t="shared" si="6"/>
        <v>0.59379643991803177</v>
      </c>
      <c r="F20" s="89">
        <f t="shared" si="6"/>
        <v>0.71993711197227528</v>
      </c>
      <c r="G20" s="89">
        <f t="shared" si="6"/>
        <v>0.80278734144656139</v>
      </c>
      <c r="H20" s="89">
        <f t="shared" si="6"/>
        <v>0.65244201504610289</v>
      </c>
      <c r="I20" s="90">
        <f t="shared" si="6"/>
        <v>0.58893938484763309</v>
      </c>
      <c r="J20" s="90">
        <f t="shared" si="6"/>
        <v>0.43318374406886728</v>
      </c>
      <c r="K20" s="90">
        <f t="shared" si="6"/>
        <v>0.43347988406445565</v>
      </c>
      <c r="L20" s="90">
        <f t="shared" si="6"/>
        <v>0.43263883864152508</v>
      </c>
      <c r="M20" s="90">
        <f t="shared" si="6"/>
        <v>0.33108280410646002</v>
      </c>
      <c r="N20" s="90">
        <f t="shared" si="6"/>
        <v>0.30473518516158205</v>
      </c>
      <c r="O20" s="90">
        <f t="shared" si="6"/>
        <v>0.29953190226705073</v>
      </c>
      <c r="P20" s="91">
        <f t="shared" si="6"/>
        <v>0.38592446230673516</v>
      </c>
      <c r="Q20" s="91">
        <f t="shared" si="6"/>
        <v>0.58889463562289279</v>
      </c>
      <c r="R20" s="91">
        <f t="shared" si="6"/>
        <v>0.36787700576135002</v>
      </c>
      <c r="S20" s="91">
        <f t="shared" ref="S20" si="7">S7/S12*100</f>
        <v>0.37208920559381753</v>
      </c>
    </row>
    <row r="21" spans="1:19" ht="19.5" customHeight="1" x14ac:dyDescent="0.2">
      <c r="A21" s="80" t="s">
        <v>163</v>
      </c>
      <c r="B21" s="89">
        <f t="shared" ref="B21:R21" si="8">B8/B12*100</f>
        <v>0.8513994587985303</v>
      </c>
      <c r="C21" s="89">
        <f t="shared" si="8"/>
        <v>0.89692679174133649</v>
      </c>
      <c r="D21" s="89">
        <f t="shared" si="8"/>
        <v>0.91134013087286903</v>
      </c>
      <c r="E21" s="89">
        <f t="shared" si="8"/>
        <v>1.0559847463582379</v>
      </c>
      <c r="F21" s="89">
        <f t="shared" si="8"/>
        <v>1.352112875999198</v>
      </c>
      <c r="G21" s="89">
        <f t="shared" si="8"/>
        <v>1.3396690942430991</v>
      </c>
      <c r="H21" s="89">
        <f t="shared" si="8"/>
        <v>1.3618612861610591</v>
      </c>
      <c r="I21" s="90">
        <f t="shared" si="8"/>
        <v>1.5267114498095085</v>
      </c>
      <c r="J21" s="90">
        <f t="shared" si="8"/>
        <v>1.4345249475841573</v>
      </c>
      <c r="K21" s="90">
        <f t="shared" si="8"/>
        <v>1.5808702356863349</v>
      </c>
      <c r="L21" s="90">
        <f t="shared" si="8"/>
        <v>1.5712534125216453</v>
      </c>
      <c r="M21" s="90">
        <f t="shared" si="8"/>
        <v>1.5787174760719016</v>
      </c>
      <c r="N21" s="90">
        <f t="shared" si="8"/>
        <v>1.5601511792415697</v>
      </c>
      <c r="O21" s="90">
        <f t="shared" si="8"/>
        <v>1.3175696939702575</v>
      </c>
      <c r="P21" s="91">
        <f t="shared" si="8"/>
        <v>1.3153565192848364</v>
      </c>
      <c r="Q21" s="91">
        <f t="shared" si="8"/>
        <v>1.2621539412759852</v>
      </c>
      <c r="R21" s="91">
        <f t="shared" si="8"/>
        <v>1.2303752631770899</v>
      </c>
      <c r="S21" s="91">
        <f t="shared" ref="S21" si="9">S8/S12*100</f>
        <v>1.3310652525501252</v>
      </c>
    </row>
    <row r="22" spans="1:19" x14ac:dyDescent="0.2">
      <c r="A22" s="80" t="s">
        <v>167</v>
      </c>
      <c r="B22" s="89">
        <f t="shared" ref="B22:R22" si="10">B9/B12*100</f>
        <v>1.4144759256589332</v>
      </c>
      <c r="C22" s="89">
        <f t="shared" si="10"/>
        <v>1.4788508486786227</v>
      </c>
      <c r="D22" s="89">
        <f t="shared" si="10"/>
        <v>1.7992065120586316</v>
      </c>
      <c r="E22" s="89">
        <f t="shared" si="10"/>
        <v>2.50383284233647</v>
      </c>
      <c r="F22" s="89">
        <f t="shared" si="10"/>
        <v>1.4456286508606671</v>
      </c>
      <c r="G22" s="89">
        <f t="shared" si="10"/>
        <v>2.8423802387687904</v>
      </c>
      <c r="H22" s="89">
        <f t="shared" si="10"/>
        <v>2.8288290059675374</v>
      </c>
      <c r="I22" s="90">
        <f t="shared" si="10"/>
        <v>2.6843146357921954</v>
      </c>
      <c r="J22" s="90">
        <f t="shared" si="10"/>
        <v>2.5327432660957121</v>
      </c>
      <c r="K22" s="90">
        <f t="shared" si="10"/>
        <v>2.5020424551009444</v>
      </c>
      <c r="L22" s="90">
        <f t="shared" si="10"/>
        <v>2.4033103259006228</v>
      </c>
      <c r="M22" s="90">
        <f t="shared" si="10"/>
        <v>2.4097358970320242</v>
      </c>
      <c r="N22" s="90">
        <f t="shared" si="10"/>
        <v>2.8986017944475142</v>
      </c>
      <c r="O22" s="90">
        <f t="shared" si="10"/>
        <v>2.7551686823550701</v>
      </c>
      <c r="P22" s="91">
        <f t="shared" si="10"/>
        <v>2.6330800132478855</v>
      </c>
      <c r="Q22" s="91">
        <f t="shared" si="10"/>
        <v>4.1177339991937938</v>
      </c>
      <c r="R22" s="91">
        <f t="shared" si="10"/>
        <v>6.134407867312051</v>
      </c>
      <c r="S22" s="91">
        <f t="shared" ref="S22" si="11">S9/S12*100</f>
        <v>5.9137275003119871</v>
      </c>
    </row>
    <row r="23" spans="1:19" x14ac:dyDescent="0.2">
      <c r="A23" s="79" t="s">
        <v>178</v>
      </c>
      <c r="B23" s="92">
        <f t="shared" ref="B23:R23" si="12">B10/B12*100</f>
        <v>4.2040352351225891</v>
      </c>
      <c r="C23" s="92">
        <f t="shared" si="12"/>
        <v>4.476768617790011</v>
      </c>
      <c r="D23" s="92">
        <f t="shared" si="12"/>
        <v>4.8361295922872891</v>
      </c>
      <c r="E23" s="92">
        <f t="shared" si="12"/>
        <v>4.8234988992557977</v>
      </c>
      <c r="F23" s="92">
        <f t="shared" si="12"/>
        <v>4.1906930890346734</v>
      </c>
      <c r="G23" s="92">
        <f t="shared" si="12"/>
        <v>4.0845098989157727</v>
      </c>
      <c r="H23" s="92">
        <f t="shared" si="12"/>
        <v>4.1854251392480011</v>
      </c>
      <c r="I23" s="93">
        <f t="shared" si="12"/>
        <v>4.3986015531981417</v>
      </c>
      <c r="J23" s="93">
        <f t="shared" si="12"/>
        <v>4.5636679528756225</v>
      </c>
      <c r="K23" s="93">
        <f t="shared" si="12"/>
        <v>4.7293072831252259</v>
      </c>
      <c r="L23" s="93">
        <f t="shared" si="12"/>
        <v>4.8783853880687973</v>
      </c>
      <c r="M23" s="93">
        <f t="shared" si="12"/>
        <v>4.8682592642297919</v>
      </c>
      <c r="N23" s="93">
        <f t="shared" si="12"/>
        <v>4.9225097673456144</v>
      </c>
      <c r="O23" s="93">
        <f t="shared" si="12"/>
        <v>4.9528920343745106</v>
      </c>
      <c r="P23" s="94">
        <f t="shared" si="12"/>
        <v>5.3471392510927984</v>
      </c>
      <c r="Q23" s="94">
        <f t="shared" si="12"/>
        <v>5.4275258099373804</v>
      </c>
      <c r="R23" s="94">
        <f t="shared" si="12"/>
        <v>6.0952785425076375</v>
      </c>
      <c r="S23" s="94">
        <f t="shared" ref="S23" si="13">S10/S12*100</f>
        <v>6.4049663263707934</v>
      </c>
    </row>
    <row r="24" spans="1:19" x14ac:dyDescent="0.2">
      <c r="A24" s="79" t="s">
        <v>265</v>
      </c>
      <c r="B24" s="92"/>
      <c r="C24" s="92"/>
      <c r="D24" s="92"/>
      <c r="E24" s="92"/>
      <c r="F24" s="92"/>
      <c r="G24" s="92"/>
      <c r="H24" s="92"/>
      <c r="I24" s="93"/>
      <c r="J24" s="93"/>
      <c r="K24" s="93"/>
      <c r="L24" s="93"/>
      <c r="M24" s="93"/>
      <c r="N24" s="93"/>
      <c r="O24" s="93">
        <f>O11/O12*100</f>
        <v>1.4619314825590517</v>
      </c>
      <c r="P24" s="94">
        <f>P11/P12*100</f>
        <v>1.3611000981039278</v>
      </c>
      <c r="Q24" s="94">
        <f>Q11/Q12*100</f>
        <v>1.3385314236110182</v>
      </c>
      <c r="R24" s="94">
        <f>R11/R12*100</f>
        <v>1.2909950403239963</v>
      </c>
      <c r="S24" s="94">
        <f>S11/S12*100</f>
        <v>1.348771023509143</v>
      </c>
    </row>
    <row r="25" spans="1:19" x14ac:dyDescent="0.2">
      <c r="A25" s="82" t="s">
        <v>179</v>
      </c>
      <c r="B25" s="83">
        <f t="shared" ref="B25:N25" si="14">SUM(B16:B23)</f>
        <v>99.999999999999986</v>
      </c>
      <c r="C25" s="83">
        <f t="shared" si="14"/>
        <v>100</v>
      </c>
      <c r="D25" s="83">
        <f t="shared" si="14"/>
        <v>99.999999999999986</v>
      </c>
      <c r="E25" s="84">
        <f t="shared" si="14"/>
        <v>99.999999999999986</v>
      </c>
      <c r="F25" s="84">
        <f t="shared" si="14"/>
        <v>99.999999999999986</v>
      </c>
      <c r="G25" s="84">
        <f t="shared" si="14"/>
        <v>100</v>
      </c>
      <c r="H25" s="84">
        <f t="shared" si="14"/>
        <v>100</v>
      </c>
      <c r="I25" s="95">
        <f t="shared" si="14"/>
        <v>100</v>
      </c>
      <c r="J25" s="95">
        <f t="shared" si="14"/>
        <v>99.999999999999986</v>
      </c>
      <c r="K25" s="95">
        <f t="shared" si="14"/>
        <v>100.00000000000001</v>
      </c>
      <c r="L25" s="95">
        <f t="shared" si="14"/>
        <v>99.999999999999972</v>
      </c>
      <c r="M25" s="95">
        <f t="shared" si="14"/>
        <v>100</v>
      </c>
      <c r="N25" s="95">
        <f t="shared" si="14"/>
        <v>100</v>
      </c>
      <c r="O25" s="95">
        <f>SUM(O16:O24)</f>
        <v>100</v>
      </c>
      <c r="P25" s="95">
        <f>SUM(P16:P24)</f>
        <v>100</v>
      </c>
      <c r="Q25" s="95">
        <f>SUM(Q16:Q24)</f>
        <v>99.999999999999972</v>
      </c>
      <c r="R25" s="95">
        <f>SUM(R16:R24)</f>
        <v>100</v>
      </c>
      <c r="S25" s="95">
        <f>SUM(S16:S24)</f>
        <v>100.00000000000001</v>
      </c>
    </row>
  </sheetData>
  <pageMargins left="0.25" right="0.2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06"/>
  <sheetViews>
    <sheetView tabSelected="1" view="pageBreakPreview" zoomScaleNormal="100" zoomScaleSheetLayoutView="100" workbookViewId="0">
      <selection activeCell="F269" sqref="F269"/>
    </sheetView>
  </sheetViews>
  <sheetFormatPr defaultRowHeight="12.75" x14ac:dyDescent="0.2"/>
  <cols>
    <col min="1" max="1" width="38" style="38" customWidth="1"/>
    <col min="2" max="3" width="24.140625" style="19" customWidth="1"/>
    <col min="4" max="4" width="12.5703125" customWidth="1"/>
    <col min="5" max="5" width="11.42578125" style="38" customWidth="1"/>
    <col min="8" max="8" width="8.85546875" customWidth="1"/>
    <col min="10" max="10" width="12.5703125" customWidth="1"/>
  </cols>
  <sheetData>
    <row r="1" spans="1:8" ht="20.25" x14ac:dyDescent="0.3">
      <c r="A1" s="1" t="s">
        <v>0</v>
      </c>
      <c r="B1" s="2" t="s">
        <v>270</v>
      </c>
      <c r="C1" s="2" t="s">
        <v>271</v>
      </c>
      <c r="D1" s="57" t="s">
        <v>181</v>
      </c>
      <c r="E1" s="58" t="s">
        <v>1</v>
      </c>
    </row>
    <row r="2" spans="1:8" ht="15.75" x14ac:dyDescent="0.25">
      <c r="A2" s="39" t="s">
        <v>2</v>
      </c>
      <c r="B2" s="4"/>
      <c r="C2" s="4"/>
      <c r="D2" s="4"/>
      <c r="E2" s="5"/>
    </row>
    <row r="3" spans="1:8" ht="15.75" x14ac:dyDescent="0.25">
      <c r="A3" s="3" t="s">
        <v>3</v>
      </c>
      <c r="B3" s="26">
        <v>150</v>
      </c>
      <c r="C3" s="26">
        <v>150</v>
      </c>
      <c r="D3" s="7">
        <f>(C3-B3)</f>
        <v>0</v>
      </c>
      <c r="E3" s="8">
        <f>(C3-B3)/B3</f>
        <v>0</v>
      </c>
    </row>
    <row r="4" spans="1:8" ht="15.75" x14ac:dyDescent="0.25">
      <c r="A4" s="3" t="s">
        <v>4</v>
      </c>
      <c r="B4" s="26">
        <v>200</v>
      </c>
      <c r="C4" s="26">
        <v>200</v>
      </c>
      <c r="D4" s="7">
        <f t="shared" ref="D4:D65" si="0">(C4-B4)</f>
        <v>0</v>
      </c>
      <c r="E4" s="8">
        <f t="shared" ref="E4:E65" si="1">(C4-B4)/B4</f>
        <v>0</v>
      </c>
    </row>
    <row r="5" spans="1:8" ht="15" x14ac:dyDescent="0.2">
      <c r="A5" s="9" t="s">
        <v>5</v>
      </c>
      <c r="B5" s="7">
        <f>SUM(B3:B4)</f>
        <v>350</v>
      </c>
      <c r="C5" s="7">
        <f>SUM(C3:C4)</f>
        <v>350</v>
      </c>
      <c r="D5" s="7">
        <f t="shared" si="0"/>
        <v>0</v>
      </c>
      <c r="E5" s="8">
        <f>(C5-B5)/B5</f>
        <v>0</v>
      </c>
    </row>
    <row r="6" spans="1:8" s="10" customFormat="1" ht="15.75" customHeight="1" x14ac:dyDescent="0.25">
      <c r="A6" s="41" t="s">
        <v>6</v>
      </c>
      <c r="B6" s="26">
        <v>50</v>
      </c>
      <c r="C6" s="26">
        <v>50</v>
      </c>
      <c r="D6" s="7">
        <f t="shared" si="0"/>
        <v>0</v>
      </c>
      <c r="E6" s="8">
        <f t="shared" si="1"/>
        <v>0</v>
      </c>
    </row>
    <row r="7" spans="1:8" ht="15.75" customHeight="1" x14ac:dyDescent="0.25">
      <c r="A7" s="39" t="s">
        <v>7</v>
      </c>
      <c r="B7" s="44"/>
      <c r="C7" s="44"/>
      <c r="D7" s="7"/>
      <c r="E7" s="8"/>
    </row>
    <row r="8" spans="1:8" ht="15" x14ac:dyDescent="0.2">
      <c r="A8" s="3" t="s">
        <v>8</v>
      </c>
      <c r="B8" s="44"/>
      <c r="C8" s="44"/>
      <c r="D8" s="7"/>
      <c r="E8" s="8"/>
    </row>
    <row r="9" spans="1:8" ht="15" x14ac:dyDescent="0.2">
      <c r="A9" s="3" t="s">
        <v>9</v>
      </c>
      <c r="B9" s="7">
        <v>1050</v>
      </c>
      <c r="C9" s="7">
        <v>1050</v>
      </c>
      <c r="D9" s="7">
        <f t="shared" si="0"/>
        <v>0</v>
      </c>
      <c r="E9" s="8">
        <f t="shared" si="1"/>
        <v>0</v>
      </c>
      <c r="H9" s="70"/>
    </row>
    <row r="10" spans="1:8" ht="15" x14ac:dyDescent="0.2">
      <c r="A10" s="11" t="s">
        <v>10</v>
      </c>
      <c r="B10" s="7">
        <v>2000</v>
      </c>
      <c r="C10" s="7">
        <v>2000</v>
      </c>
      <c r="D10" s="7">
        <f t="shared" si="0"/>
        <v>0</v>
      </c>
      <c r="E10" s="8">
        <f t="shared" si="1"/>
        <v>0</v>
      </c>
      <c r="H10" s="70"/>
    </row>
    <row r="11" spans="1:8" ht="15" x14ac:dyDescent="0.2">
      <c r="A11" s="11" t="s">
        <v>11</v>
      </c>
      <c r="B11" s="7">
        <v>16452</v>
      </c>
      <c r="C11" s="7">
        <v>16633</v>
      </c>
      <c r="D11" s="7">
        <f t="shared" si="0"/>
        <v>181</v>
      </c>
      <c r="E11" s="8">
        <f t="shared" si="1"/>
        <v>1.100170192073912E-2</v>
      </c>
      <c r="H11" s="70"/>
    </row>
    <row r="12" spans="1:8" ht="15" x14ac:dyDescent="0.2">
      <c r="A12" s="11" t="s">
        <v>235</v>
      </c>
      <c r="B12" s="7">
        <v>310</v>
      </c>
      <c r="C12" s="7">
        <v>313</v>
      </c>
      <c r="D12" s="7">
        <f>(C12-B12)</f>
        <v>3</v>
      </c>
      <c r="E12" s="8">
        <f>(C12-B12)/B12</f>
        <v>9.6774193548387101E-3</v>
      </c>
    </row>
    <row r="13" spans="1:8" ht="15" x14ac:dyDescent="0.2">
      <c r="A13" s="12" t="s">
        <v>180</v>
      </c>
      <c r="B13" s="47">
        <f>SUM(B9:B12)</f>
        <v>19812</v>
      </c>
      <c r="C13" s="47">
        <f>SUM(C9:C12)</f>
        <v>19996</v>
      </c>
      <c r="D13" s="7">
        <f t="shared" si="0"/>
        <v>184</v>
      </c>
      <c r="E13" s="8">
        <f t="shared" si="1"/>
        <v>9.2873006258833036E-3</v>
      </c>
      <c r="H13" s="70"/>
    </row>
    <row r="14" spans="1:8" ht="15" x14ac:dyDescent="0.2">
      <c r="A14" s="11" t="s">
        <v>12</v>
      </c>
      <c r="B14" s="18">
        <v>2855</v>
      </c>
      <c r="C14" s="18">
        <v>4225</v>
      </c>
      <c r="D14" s="7">
        <f t="shared" si="0"/>
        <v>1370</v>
      </c>
      <c r="E14" s="8">
        <f t="shared" si="1"/>
        <v>0.47985989492119091</v>
      </c>
      <c r="H14" s="70"/>
    </row>
    <row r="15" spans="1:8" ht="15" x14ac:dyDescent="0.2">
      <c r="A15" s="11" t="s">
        <v>236</v>
      </c>
      <c r="B15" s="7">
        <v>3052</v>
      </c>
      <c r="C15" s="7">
        <v>3052</v>
      </c>
      <c r="D15" s="7">
        <f t="shared" si="0"/>
        <v>0</v>
      </c>
      <c r="E15" s="8">
        <f t="shared" si="1"/>
        <v>0</v>
      </c>
      <c r="H15" s="70"/>
    </row>
    <row r="16" spans="1:8" ht="15" x14ac:dyDescent="0.2">
      <c r="A16" s="12" t="s">
        <v>180</v>
      </c>
      <c r="B16" s="47">
        <f>SUM(B14:B15)</f>
        <v>5907</v>
      </c>
      <c r="C16" s="47">
        <f>SUM(C14:C15)</f>
        <v>7277</v>
      </c>
      <c r="D16" s="7">
        <f>(C16-B16)</f>
        <v>1370</v>
      </c>
      <c r="E16" s="8">
        <f>(C16-B16)/B16</f>
        <v>0.23192822075503639</v>
      </c>
      <c r="H16" s="70"/>
    </row>
    <row r="17" spans="1:8" ht="15" x14ac:dyDescent="0.2">
      <c r="A17" s="14" t="s">
        <v>5</v>
      </c>
      <c r="B17" s="15">
        <f>ROUND(+B13+B16,0)</f>
        <v>25719</v>
      </c>
      <c r="C17" s="15">
        <f>ROUND(+C13+C16,0)</f>
        <v>27273</v>
      </c>
      <c r="D17" s="7">
        <f t="shared" si="0"/>
        <v>1554</v>
      </c>
      <c r="E17" s="8">
        <f t="shared" si="1"/>
        <v>6.042225591974805E-2</v>
      </c>
      <c r="H17" s="70"/>
    </row>
    <row r="18" spans="1:8" ht="15.75" x14ac:dyDescent="0.25">
      <c r="A18" s="39" t="s">
        <v>220</v>
      </c>
      <c r="B18" s="40">
        <v>2500</v>
      </c>
      <c r="C18" s="40">
        <v>2500</v>
      </c>
      <c r="D18" s="7">
        <f>(C18-B18)</f>
        <v>0</v>
      </c>
      <c r="E18" s="8">
        <f>(C18-B18)/B18</f>
        <v>0</v>
      </c>
      <c r="H18" s="70"/>
    </row>
    <row r="19" spans="1:8" ht="15.75" x14ac:dyDescent="0.25">
      <c r="A19" s="39" t="s">
        <v>13</v>
      </c>
      <c r="B19" s="44"/>
      <c r="C19" s="44"/>
      <c r="D19" s="7"/>
      <c r="E19" s="8"/>
    </row>
    <row r="20" spans="1:8" ht="15" x14ac:dyDescent="0.2">
      <c r="A20" s="3" t="s">
        <v>14</v>
      </c>
      <c r="B20" s="7">
        <v>55119</v>
      </c>
      <c r="C20" s="7">
        <v>55725</v>
      </c>
      <c r="D20" s="7">
        <f t="shared" si="0"/>
        <v>606</v>
      </c>
      <c r="E20" s="8">
        <f t="shared" si="1"/>
        <v>1.099439394764056E-2</v>
      </c>
      <c r="H20" s="70"/>
    </row>
    <row r="21" spans="1:8" ht="15" x14ac:dyDescent="0.2">
      <c r="A21" s="3" t="s">
        <v>15</v>
      </c>
      <c r="B21" s="7">
        <v>25773</v>
      </c>
      <c r="C21" s="7">
        <v>26056</v>
      </c>
      <c r="D21" s="7">
        <f t="shared" si="0"/>
        <v>283</v>
      </c>
      <c r="E21" s="8">
        <f t="shared" si="1"/>
        <v>1.0980483451674232E-2</v>
      </c>
      <c r="H21" s="70"/>
    </row>
    <row r="22" spans="1:8" ht="15" x14ac:dyDescent="0.2">
      <c r="A22" s="12" t="s">
        <v>180</v>
      </c>
      <c r="B22" s="46">
        <f>ROUND(SUM(B20:B21),0)</f>
        <v>80892</v>
      </c>
      <c r="C22" s="46">
        <f>ROUND(SUM(C20:C21),0)</f>
        <v>81781</v>
      </c>
      <c r="D22" s="7">
        <f t="shared" si="0"/>
        <v>889</v>
      </c>
      <c r="E22" s="8">
        <f t="shared" si="1"/>
        <v>1.0989961924541363E-2</v>
      </c>
      <c r="H22" s="70"/>
    </row>
    <row r="23" spans="1:8" ht="15.75" x14ac:dyDescent="0.25">
      <c r="A23" s="3" t="s">
        <v>16</v>
      </c>
      <c r="B23" s="40">
        <v>675</v>
      </c>
      <c r="C23" s="40">
        <v>675</v>
      </c>
      <c r="D23" s="7">
        <f t="shared" si="0"/>
        <v>0</v>
      </c>
      <c r="E23" s="8">
        <f t="shared" si="1"/>
        <v>0</v>
      </c>
    </row>
    <row r="24" spans="1:8" ht="15" x14ac:dyDescent="0.2">
      <c r="A24" s="14" t="s">
        <v>17</v>
      </c>
      <c r="B24" s="7">
        <f>ROUND(SUM(B22:B23),0)</f>
        <v>81567</v>
      </c>
      <c r="C24" s="7">
        <f>ROUND(SUM(C22:C23),0)</f>
        <v>82456</v>
      </c>
      <c r="D24" s="7">
        <f t="shared" si="0"/>
        <v>889</v>
      </c>
      <c r="E24" s="8">
        <f t="shared" si="1"/>
        <v>1.089901553324261E-2</v>
      </c>
      <c r="H24" s="70"/>
    </row>
    <row r="25" spans="1:8" ht="15.75" x14ac:dyDescent="0.25">
      <c r="A25" s="39" t="s">
        <v>191</v>
      </c>
      <c r="B25" s="26">
        <v>500</v>
      </c>
      <c r="C25" s="26">
        <v>5000</v>
      </c>
      <c r="D25" s="7">
        <f>(C25-B25)</f>
        <v>4500</v>
      </c>
      <c r="E25" s="8">
        <f>(C25-B25)/B25</f>
        <v>9</v>
      </c>
    </row>
    <row r="26" spans="1:8" ht="15.75" x14ac:dyDescent="0.25">
      <c r="A26" s="39" t="s">
        <v>18</v>
      </c>
      <c r="B26" s="26">
        <v>130</v>
      </c>
      <c r="C26" s="26">
        <v>130</v>
      </c>
      <c r="D26" s="7">
        <f t="shared" si="0"/>
        <v>0</v>
      </c>
      <c r="E26" s="8">
        <f t="shared" si="1"/>
        <v>0</v>
      </c>
    </row>
    <row r="27" spans="1:8" ht="15.75" x14ac:dyDescent="0.25">
      <c r="A27" s="39" t="s">
        <v>19</v>
      </c>
      <c r="B27" s="40">
        <v>30000</v>
      </c>
      <c r="C27" s="40">
        <v>35000</v>
      </c>
      <c r="D27" s="7">
        <f t="shared" si="0"/>
        <v>5000</v>
      </c>
      <c r="E27" s="8">
        <f t="shared" si="1"/>
        <v>0.16666666666666666</v>
      </c>
      <c r="H27" s="70"/>
    </row>
    <row r="28" spans="1:8" ht="15.75" x14ac:dyDescent="0.25">
      <c r="A28" s="39" t="s">
        <v>221</v>
      </c>
      <c r="B28" s="42">
        <v>23780</v>
      </c>
      <c r="C28" s="42">
        <v>24218</v>
      </c>
      <c r="D28" s="7">
        <f>(C28-B28)</f>
        <v>438</v>
      </c>
      <c r="E28" s="8">
        <f>(C28-B28)/B28</f>
        <v>1.8418839360807401E-2</v>
      </c>
      <c r="H28" s="70"/>
    </row>
    <row r="29" spans="1:8" ht="15.75" x14ac:dyDescent="0.25">
      <c r="A29" s="39" t="s">
        <v>222</v>
      </c>
      <c r="B29" s="40">
        <v>6000</v>
      </c>
      <c r="C29" s="40">
        <v>6000</v>
      </c>
      <c r="D29" s="7">
        <f t="shared" si="0"/>
        <v>0</v>
      </c>
      <c r="E29" s="8">
        <f t="shared" si="1"/>
        <v>0</v>
      </c>
      <c r="H29" s="70"/>
    </row>
    <row r="30" spans="1:8" ht="15.75" x14ac:dyDescent="0.25">
      <c r="A30" s="39" t="s">
        <v>20</v>
      </c>
      <c r="B30" s="44"/>
      <c r="C30" s="44"/>
      <c r="D30" s="7"/>
      <c r="E30" s="8"/>
    </row>
    <row r="31" spans="1:8" ht="15" x14ac:dyDescent="0.2">
      <c r="A31" s="3" t="s">
        <v>8</v>
      </c>
      <c r="B31" s="44"/>
      <c r="C31" s="44"/>
      <c r="D31" s="7"/>
      <c r="E31" s="8"/>
    </row>
    <row r="32" spans="1:8" ht="15" x14ac:dyDescent="0.2">
      <c r="A32" s="3" t="s">
        <v>9</v>
      </c>
      <c r="B32" s="7">
        <v>1000</v>
      </c>
      <c r="C32" s="7">
        <v>1000</v>
      </c>
      <c r="D32" s="7">
        <f t="shared" si="0"/>
        <v>0</v>
      </c>
      <c r="E32" s="8">
        <f t="shared" si="1"/>
        <v>0</v>
      </c>
      <c r="H32" s="70"/>
    </row>
    <row r="33" spans="1:8" ht="15" x14ac:dyDescent="0.2">
      <c r="A33" s="3" t="s">
        <v>10</v>
      </c>
      <c r="B33" s="7">
        <v>1900</v>
      </c>
      <c r="C33" s="7">
        <v>1900</v>
      </c>
      <c r="D33" s="7">
        <f t="shared" si="0"/>
        <v>0</v>
      </c>
      <c r="E33" s="8">
        <f t="shared" si="1"/>
        <v>0</v>
      </c>
      <c r="H33" s="70"/>
    </row>
    <row r="34" spans="1:8" ht="15" x14ac:dyDescent="0.2">
      <c r="A34" s="3" t="s">
        <v>21</v>
      </c>
      <c r="B34" s="7">
        <v>29699</v>
      </c>
      <c r="C34" s="7">
        <v>30025</v>
      </c>
      <c r="D34" s="7">
        <f t="shared" si="0"/>
        <v>326</v>
      </c>
      <c r="E34" s="8">
        <f t="shared" si="1"/>
        <v>1.0976800565675612E-2</v>
      </c>
      <c r="H34" s="70"/>
    </row>
    <row r="35" spans="1:8" ht="15" x14ac:dyDescent="0.2">
      <c r="A35" s="17" t="s">
        <v>22</v>
      </c>
      <c r="B35" s="46">
        <f>ROUND(SUM(B32:B34),0)</f>
        <v>32599</v>
      </c>
      <c r="C35" s="46">
        <f>ROUND(SUM(C32:C34),0)</f>
        <v>32925</v>
      </c>
      <c r="D35" s="7">
        <f t="shared" si="0"/>
        <v>326</v>
      </c>
      <c r="E35" s="8">
        <f t="shared" si="1"/>
        <v>1.0000306757876009E-2</v>
      </c>
      <c r="H35" s="70"/>
    </row>
    <row r="36" spans="1:8" ht="15" x14ac:dyDescent="0.2">
      <c r="A36" s="3" t="s">
        <v>16</v>
      </c>
      <c r="B36" s="44"/>
      <c r="C36" s="44"/>
      <c r="D36" s="7"/>
      <c r="E36" s="8"/>
    </row>
    <row r="37" spans="1:8" ht="15" x14ac:dyDescent="0.2">
      <c r="A37" s="3" t="s">
        <v>23</v>
      </c>
      <c r="B37" s="7">
        <v>1000</v>
      </c>
      <c r="C37" s="7">
        <v>1000</v>
      </c>
      <c r="D37" s="7">
        <f t="shared" si="0"/>
        <v>0</v>
      </c>
      <c r="E37" s="8">
        <f t="shared" si="1"/>
        <v>0</v>
      </c>
      <c r="H37" s="70"/>
    </row>
    <row r="38" spans="1:8" ht="15" x14ac:dyDescent="0.2">
      <c r="A38" s="3" t="s">
        <v>24</v>
      </c>
      <c r="B38" s="7">
        <v>50</v>
      </c>
      <c r="C38" s="7">
        <v>0</v>
      </c>
      <c r="D38" s="7">
        <f t="shared" si="0"/>
        <v>-50</v>
      </c>
      <c r="E38" s="8">
        <f t="shared" si="1"/>
        <v>-1</v>
      </c>
    </row>
    <row r="39" spans="1:8" ht="15" x14ac:dyDescent="0.2">
      <c r="A39" s="3" t="s">
        <v>25</v>
      </c>
      <c r="B39" s="7">
        <v>20</v>
      </c>
      <c r="C39" s="7">
        <v>0</v>
      </c>
      <c r="D39" s="7">
        <f t="shared" si="0"/>
        <v>-20</v>
      </c>
      <c r="E39" s="8">
        <f t="shared" si="1"/>
        <v>-1</v>
      </c>
    </row>
    <row r="40" spans="1:8" ht="15" x14ac:dyDescent="0.2">
      <c r="A40" s="3" t="s">
        <v>27</v>
      </c>
      <c r="B40" s="7">
        <v>70</v>
      </c>
      <c r="C40" s="7">
        <v>70</v>
      </c>
      <c r="D40" s="7">
        <f t="shared" si="0"/>
        <v>0</v>
      </c>
      <c r="E40" s="8">
        <f t="shared" si="1"/>
        <v>0</v>
      </c>
    </row>
    <row r="41" spans="1:8" ht="15" x14ac:dyDescent="0.2">
      <c r="A41" s="3" t="s">
        <v>28</v>
      </c>
      <c r="B41" s="7">
        <v>400</v>
      </c>
      <c r="C41" s="7">
        <v>400</v>
      </c>
      <c r="D41" s="7">
        <f t="shared" si="0"/>
        <v>0</v>
      </c>
      <c r="E41" s="8">
        <f t="shared" si="1"/>
        <v>0</v>
      </c>
    </row>
    <row r="42" spans="1:8" ht="15" x14ac:dyDescent="0.2">
      <c r="A42" s="3" t="s">
        <v>29</v>
      </c>
      <c r="B42" s="7">
        <v>4150</v>
      </c>
      <c r="C42" s="7">
        <v>4350</v>
      </c>
      <c r="D42" s="7">
        <f t="shared" si="0"/>
        <v>200</v>
      </c>
      <c r="E42" s="8">
        <f t="shared" si="1"/>
        <v>4.8192771084337352E-2</v>
      </c>
      <c r="H42" s="70"/>
    </row>
    <row r="43" spans="1:8" ht="15" x14ac:dyDescent="0.2">
      <c r="A43" s="3" t="s">
        <v>30</v>
      </c>
      <c r="B43" s="7">
        <v>942</v>
      </c>
      <c r="C43" s="7">
        <v>900</v>
      </c>
      <c r="D43" s="7">
        <f t="shared" si="0"/>
        <v>-42</v>
      </c>
      <c r="E43" s="8">
        <f t="shared" si="1"/>
        <v>-4.4585987261146494E-2</v>
      </c>
    </row>
    <row r="44" spans="1:8" ht="15" x14ac:dyDescent="0.2">
      <c r="A44" s="3" t="s">
        <v>31</v>
      </c>
      <c r="B44" s="7">
        <v>610</v>
      </c>
      <c r="C44" s="7">
        <v>522</v>
      </c>
      <c r="D44" s="7">
        <f t="shared" si="0"/>
        <v>-88</v>
      </c>
      <c r="E44" s="8">
        <f t="shared" si="1"/>
        <v>-0.14426229508196722</v>
      </c>
    </row>
    <row r="45" spans="1:8" ht="15" x14ac:dyDescent="0.2">
      <c r="A45" s="17" t="s">
        <v>22</v>
      </c>
      <c r="B45" s="46">
        <f>ROUND(SUM(B37:B44),0)</f>
        <v>7242</v>
      </c>
      <c r="C45" s="46">
        <f>ROUND(SUM(C37:C44),0)</f>
        <v>7242</v>
      </c>
      <c r="D45" s="7">
        <f t="shared" si="0"/>
        <v>0</v>
      </c>
      <c r="E45" s="8">
        <f t="shared" si="1"/>
        <v>0</v>
      </c>
      <c r="H45" s="70"/>
    </row>
    <row r="46" spans="1:8" ht="15" x14ac:dyDescent="0.2">
      <c r="A46" s="14" t="s">
        <v>5</v>
      </c>
      <c r="B46" s="7">
        <f>ROUND(SUM(B35,B45),0)</f>
        <v>39841</v>
      </c>
      <c r="C46" s="7">
        <f>ROUND(SUM(C35,C45),0)</f>
        <v>40167</v>
      </c>
      <c r="D46" s="7">
        <f t="shared" si="0"/>
        <v>326</v>
      </c>
      <c r="E46" s="8">
        <f t="shared" si="1"/>
        <v>8.1825255390175957E-3</v>
      </c>
      <c r="H46" s="70"/>
    </row>
    <row r="47" spans="1:8" ht="15.75" x14ac:dyDescent="0.25">
      <c r="A47" s="39" t="s">
        <v>32</v>
      </c>
      <c r="B47" s="44"/>
      <c r="C47" s="44"/>
      <c r="D47" s="7"/>
      <c r="E47" s="8"/>
    </row>
    <row r="48" spans="1:8" ht="15.75" x14ac:dyDescent="0.25">
      <c r="A48" s="3" t="s">
        <v>14</v>
      </c>
      <c r="B48" s="26">
        <v>18360</v>
      </c>
      <c r="C48" s="26">
        <v>18562</v>
      </c>
      <c r="D48" s="7">
        <f t="shared" si="0"/>
        <v>202</v>
      </c>
      <c r="E48" s="8">
        <f t="shared" si="1"/>
        <v>1.1002178649237472E-2</v>
      </c>
      <c r="H48" s="70"/>
    </row>
    <row r="49" spans="1:8" ht="15.75" x14ac:dyDescent="0.25">
      <c r="A49" s="3" t="s">
        <v>16</v>
      </c>
      <c r="B49" s="40">
        <v>7255</v>
      </c>
      <c r="C49" s="40">
        <v>7255</v>
      </c>
      <c r="D49" s="7">
        <f t="shared" si="0"/>
        <v>0</v>
      </c>
      <c r="E49" s="8">
        <f t="shared" si="1"/>
        <v>0</v>
      </c>
      <c r="H49" s="70"/>
    </row>
    <row r="50" spans="1:8" ht="15" x14ac:dyDescent="0.2">
      <c r="A50" s="14" t="s">
        <v>5</v>
      </c>
      <c r="B50" s="7">
        <f>ROUND(SUM(B48:B49),0)</f>
        <v>25615</v>
      </c>
      <c r="C50" s="7">
        <f>ROUND(SUM(C48:C49),0)</f>
        <v>25817</v>
      </c>
      <c r="D50" s="7">
        <f t="shared" si="0"/>
        <v>202</v>
      </c>
      <c r="E50" s="8">
        <f t="shared" si="1"/>
        <v>7.8860042943587737E-3</v>
      </c>
      <c r="H50" s="70"/>
    </row>
    <row r="51" spans="1:8" ht="15.75" x14ac:dyDescent="0.25">
      <c r="A51" s="39" t="s">
        <v>33</v>
      </c>
      <c r="B51" s="44"/>
      <c r="C51" s="44"/>
      <c r="D51" s="7"/>
      <c r="E51" s="8"/>
    </row>
    <row r="52" spans="1:8" ht="15.75" x14ac:dyDescent="0.25">
      <c r="A52" s="11" t="s">
        <v>34</v>
      </c>
      <c r="B52" s="26">
        <v>18360</v>
      </c>
      <c r="C52" s="26">
        <v>18562</v>
      </c>
      <c r="D52" s="7">
        <f t="shared" si="0"/>
        <v>202</v>
      </c>
      <c r="E52" s="8">
        <f t="shared" si="1"/>
        <v>1.1002178649237472E-2</v>
      </c>
      <c r="H52" s="70"/>
    </row>
    <row r="53" spans="1:8" ht="15.75" x14ac:dyDescent="0.25">
      <c r="A53" s="11" t="s">
        <v>16</v>
      </c>
      <c r="B53" s="40">
        <v>3900</v>
      </c>
      <c r="C53" s="40">
        <v>3900</v>
      </c>
      <c r="D53" s="7">
        <f t="shared" si="0"/>
        <v>0</v>
      </c>
      <c r="E53" s="8">
        <f t="shared" si="1"/>
        <v>0</v>
      </c>
      <c r="H53" s="70"/>
    </row>
    <row r="54" spans="1:8" ht="15" x14ac:dyDescent="0.2">
      <c r="A54" s="14" t="s">
        <v>5</v>
      </c>
      <c r="B54" s="7">
        <f>ROUND(SUM(B52:B53),0)</f>
        <v>22260</v>
      </c>
      <c r="C54" s="7">
        <f>ROUND(SUM(C52:C53),0)</f>
        <v>22462</v>
      </c>
      <c r="D54" s="7">
        <f t="shared" si="0"/>
        <v>202</v>
      </c>
      <c r="E54" s="8">
        <f t="shared" si="1"/>
        <v>9.0745732255166217E-3</v>
      </c>
      <c r="H54" s="70"/>
    </row>
    <row r="55" spans="1:8" ht="15.75" customHeight="1" x14ac:dyDescent="0.25">
      <c r="A55" s="39" t="s">
        <v>35</v>
      </c>
      <c r="B55" s="26">
        <v>100</v>
      </c>
      <c r="C55" s="26">
        <v>100</v>
      </c>
      <c r="D55" s="7">
        <f t="shared" si="0"/>
        <v>0</v>
      </c>
      <c r="E55" s="8">
        <f t="shared" si="1"/>
        <v>0</v>
      </c>
    </row>
    <row r="56" spans="1:8" ht="15.75" customHeight="1" x14ac:dyDescent="0.25">
      <c r="A56" s="39" t="s">
        <v>187</v>
      </c>
      <c r="B56" s="40">
        <v>6000</v>
      </c>
      <c r="C56" s="40">
        <v>6000</v>
      </c>
      <c r="D56" s="7">
        <f t="shared" si="0"/>
        <v>0</v>
      </c>
      <c r="E56" s="8">
        <f t="shared" si="1"/>
        <v>0</v>
      </c>
      <c r="H56" s="70"/>
    </row>
    <row r="57" spans="1:8" ht="15.75" x14ac:dyDescent="0.25">
      <c r="A57" s="39" t="s">
        <v>36</v>
      </c>
      <c r="B57" s="26">
        <v>120</v>
      </c>
      <c r="C57" s="26">
        <v>120</v>
      </c>
      <c r="D57" s="7">
        <f t="shared" si="0"/>
        <v>0</v>
      </c>
      <c r="E57" s="8">
        <f t="shared" si="1"/>
        <v>0</v>
      </c>
    </row>
    <row r="58" spans="1:8" ht="15.75" x14ac:dyDescent="0.25">
      <c r="A58" s="39" t="s">
        <v>37</v>
      </c>
      <c r="B58" s="44"/>
      <c r="C58" s="44"/>
      <c r="D58" s="7"/>
      <c r="E58" s="8"/>
    </row>
    <row r="59" spans="1:8" ht="15" x14ac:dyDescent="0.2">
      <c r="A59" s="3" t="s">
        <v>14</v>
      </c>
      <c r="B59" s="7">
        <v>17753</v>
      </c>
      <c r="C59" s="7">
        <v>17948</v>
      </c>
      <c r="D59" s="7">
        <f t="shared" si="0"/>
        <v>195</v>
      </c>
      <c r="E59" s="8">
        <f t="shared" si="1"/>
        <v>1.0984059032276235E-2</v>
      </c>
      <c r="H59" s="70"/>
    </row>
    <row r="60" spans="1:8" ht="15" x14ac:dyDescent="0.2">
      <c r="A60" s="3" t="s">
        <v>38</v>
      </c>
      <c r="B60" s="7">
        <v>900</v>
      </c>
      <c r="C60" s="7">
        <v>900</v>
      </c>
      <c r="D60" s="7">
        <f t="shared" si="0"/>
        <v>0</v>
      </c>
      <c r="E60" s="8">
        <f t="shared" si="1"/>
        <v>0</v>
      </c>
    </row>
    <row r="61" spans="1:8" ht="15" x14ac:dyDescent="0.2">
      <c r="A61" s="17" t="s">
        <v>22</v>
      </c>
      <c r="B61" s="46">
        <f>ROUND(SUM(B59:B60),0)</f>
        <v>18653</v>
      </c>
      <c r="C61" s="46">
        <f>ROUND(SUM(C59:C60),0)</f>
        <v>18848</v>
      </c>
      <c r="D61" s="7">
        <f t="shared" si="0"/>
        <v>195</v>
      </c>
      <c r="E61" s="8">
        <f t="shared" si="1"/>
        <v>1.0454082453224682E-2</v>
      </c>
      <c r="H61" s="70"/>
    </row>
    <row r="62" spans="1:8" ht="15.75" x14ac:dyDescent="0.25">
      <c r="A62" s="3" t="s">
        <v>16</v>
      </c>
      <c r="B62" s="40">
        <v>1673</v>
      </c>
      <c r="C62" s="40">
        <v>2100</v>
      </c>
      <c r="D62" s="7">
        <f t="shared" si="0"/>
        <v>427</v>
      </c>
      <c r="E62" s="8">
        <f t="shared" si="1"/>
        <v>0.25523012552301255</v>
      </c>
      <c r="H62" s="70"/>
    </row>
    <row r="63" spans="1:8" ht="15" x14ac:dyDescent="0.2">
      <c r="A63" s="14" t="s">
        <v>5</v>
      </c>
      <c r="B63" s="15">
        <f>ROUND(SUM(B61,B62),0)</f>
        <v>20326</v>
      </c>
      <c r="C63" s="15">
        <f>ROUND(SUM(C61,C62),0)</f>
        <v>20948</v>
      </c>
      <c r="D63" s="7">
        <f t="shared" si="0"/>
        <v>622</v>
      </c>
      <c r="E63" s="8">
        <f t="shared" si="1"/>
        <v>3.0601200432943027E-2</v>
      </c>
      <c r="H63" s="70"/>
    </row>
    <row r="64" spans="1:8" ht="15.75" x14ac:dyDescent="0.25">
      <c r="A64" s="39" t="s">
        <v>39</v>
      </c>
      <c r="B64" s="44"/>
      <c r="C64" s="44"/>
      <c r="D64" s="7"/>
      <c r="E64" s="8"/>
    </row>
    <row r="65" spans="1:23" ht="15.75" x14ac:dyDescent="0.25">
      <c r="A65" s="3" t="s">
        <v>40</v>
      </c>
      <c r="B65" s="26">
        <v>3000</v>
      </c>
      <c r="C65" s="26">
        <v>1500</v>
      </c>
      <c r="D65" s="7">
        <f t="shared" si="0"/>
        <v>-1500</v>
      </c>
      <c r="E65" s="8">
        <f t="shared" si="1"/>
        <v>-0.5</v>
      </c>
      <c r="H65" s="70"/>
    </row>
    <row r="66" spans="1:23" ht="15.75" x14ac:dyDescent="0.25">
      <c r="A66" s="3" t="s">
        <v>16</v>
      </c>
      <c r="B66" s="26">
        <v>600</v>
      </c>
      <c r="C66" s="26">
        <v>300</v>
      </c>
      <c r="D66" s="7">
        <f t="shared" ref="D66:D102" si="2">(C66-B66)</f>
        <v>-300</v>
      </c>
      <c r="E66" s="8">
        <f t="shared" ref="E66:E102" si="3">(C66-B66)/B66</f>
        <v>-0.5</v>
      </c>
    </row>
    <row r="67" spans="1:23" ht="15" x14ac:dyDescent="0.2">
      <c r="A67" s="14" t="s">
        <v>5</v>
      </c>
      <c r="B67" s="7">
        <f>ROUND(SUM(B65:B66),0)</f>
        <v>3600</v>
      </c>
      <c r="C67" s="7">
        <f>ROUND(SUM(C65:C66),0)</f>
        <v>1800</v>
      </c>
      <c r="D67" s="7">
        <f t="shared" si="2"/>
        <v>-1800</v>
      </c>
      <c r="E67" s="8">
        <f t="shared" si="3"/>
        <v>-0.5</v>
      </c>
      <c r="H67" s="70"/>
    </row>
    <row r="68" spans="1:23" ht="15.75" x14ac:dyDescent="0.25">
      <c r="A68" s="39" t="s">
        <v>41</v>
      </c>
      <c r="B68" s="44"/>
      <c r="C68" s="44"/>
      <c r="D68" s="7"/>
      <c r="E68" s="8"/>
    </row>
    <row r="69" spans="1:23" ht="15.75" x14ac:dyDescent="0.25">
      <c r="A69" s="3" t="s">
        <v>42</v>
      </c>
      <c r="B69" s="26">
        <v>170</v>
      </c>
      <c r="C69" s="26">
        <v>170</v>
      </c>
      <c r="D69" s="7">
        <f t="shared" si="2"/>
        <v>0</v>
      </c>
      <c r="E69" s="8">
        <f t="shared" si="3"/>
        <v>0</v>
      </c>
    </row>
    <row r="70" spans="1:23" ht="15.75" x14ac:dyDescent="0.25">
      <c r="A70" s="3" t="s">
        <v>16</v>
      </c>
      <c r="B70" s="26">
        <v>50</v>
      </c>
      <c r="C70" s="26">
        <v>50</v>
      </c>
      <c r="D70" s="7">
        <f t="shared" si="2"/>
        <v>0</v>
      </c>
      <c r="E70" s="8">
        <f t="shared" si="3"/>
        <v>0</v>
      </c>
    </row>
    <row r="71" spans="1:23" ht="15" x14ac:dyDescent="0.2">
      <c r="A71" s="14" t="s">
        <v>5</v>
      </c>
      <c r="B71" s="7">
        <f>ROUND(SUM(B69:B70),0)</f>
        <v>220</v>
      </c>
      <c r="C71" s="7">
        <f>ROUND(SUM(C69:C70),0)</f>
        <v>220</v>
      </c>
      <c r="D71" s="7">
        <f t="shared" si="2"/>
        <v>0</v>
      </c>
      <c r="E71" s="8">
        <f t="shared" si="3"/>
        <v>0</v>
      </c>
    </row>
    <row r="72" spans="1:23" ht="15.75" x14ac:dyDescent="0.25">
      <c r="A72" s="39" t="s">
        <v>43</v>
      </c>
      <c r="B72" s="44"/>
      <c r="C72" s="44"/>
      <c r="D72" s="7"/>
      <c r="E72" s="8"/>
    </row>
    <row r="73" spans="1:23" ht="15.75" x14ac:dyDescent="0.25">
      <c r="A73" s="3" t="s">
        <v>44</v>
      </c>
      <c r="B73" s="26">
        <v>3929</v>
      </c>
      <c r="C73" s="26">
        <v>3972</v>
      </c>
      <c r="D73" s="7">
        <f t="shared" si="2"/>
        <v>43</v>
      </c>
      <c r="E73" s="8">
        <f t="shared" si="3"/>
        <v>1.0944260626113514E-2</v>
      </c>
      <c r="H73" s="70"/>
    </row>
    <row r="74" spans="1:23" ht="15.75" x14ac:dyDescent="0.25">
      <c r="A74" s="3" t="s">
        <v>16</v>
      </c>
      <c r="B74" s="26">
        <v>1157</v>
      </c>
      <c r="C74" s="26">
        <v>1180</v>
      </c>
      <c r="D74" s="7">
        <f t="shared" si="2"/>
        <v>23</v>
      </c>
      <c r="E74" s="8">
        <f t="shared" si="3"/>
        <v>1.9878997407087293E-2</v>
      </c>
      <c r="H74" s="70"/>
    </row>
    <row r="75" spans="1:23" ht="15" x14ac:dyDescent="0.2">
      <c r="A75" s="14" t="s">
        <v>5</v>
      </c>
      <c r="B75" s="7">
        <f>ROUND(SUM(B73,B74),0)</f>
        <v>5086</v>
      </c>
      <c r="C75" s="7">
        <f>ROUND(SUM(C73,C74),0)</f>
        <v>5152</v>
      </c>
      <c r="D75" s="7">
        <f t="shared" si="2"/>
        <v>66</v>
      </c>
      <c r="E75" s="8">
        <f t="shared" si="3"/>
        <v>1.2976799056232795E-2</v>
      </c>
      <c r="H75" s="70"/>
    </row>
    <row r="76" spans="1:23" ht="15.75" x14ac:dyDescent="0.25">
      <c r="A76" s="39" t="s">
        <v>45</v>
      </c>
      <c r="B76" s="40">
        <v>1329</v>
      </c>
      <c r="C76" s="40">
        <v>1329</v>
      </c>
      <c r="D76" s="7">
        <f t="shared" si="2"/>
        <v>0</v>
      </c>
      <c r="E76" s="8">
        <f t="shared" si="3"/>
        <v>0</v>
      </c>
      <c r="H76" s="70"/>
    </row>
    <row r="77" spans="1:23" ht="15.75" x14ac:dyDescent="0.25">
      <c r="A77" s="39" t="s">
        <v>46</v>
      </c>
      <c r="B77" s="26">
        <v>150</v>
      </c>
      <c r="C77" s="26">
        <v>150</v>
      </c>
      <c r="D77" s="7">
        <f t="shared" si="2"/>
        <v>0</v>
      </c>
      <c r="E77" s="8">
        <f t="shared" si="3"/>
        <v>0</v>
      </c>
    </row>
    <row r="78" spans="1:23" ht="15.75" x14ac:dyDescent="0.25">
      <c r="A78" s="39" t="s">
        <v>54</v>
      </c>
      <c r="B78" s="26">
        <v>2000</v>
      </c>
      <c r="C78" s="26">
        <v>2000</v>
      </c>
      <c r="D78" s="7">
        <f t="shared" si="2"/>
        <v>0</v>
      </c>
      <c r="E78" s="8">
        <f t="shared" si="3"/>
        <v>0</v>
      </c>
      <c r="H78" s="70"/>
    </row>
    <row r="79" spans="1:23" s="19" customFormat="1" ht="18" x14ac:dyDescent="0.25">
      <c r="A79" s="25" t="s">
        <v>55</v>
      </c>
      <c r="B79" s="27">
        <f>B5+B6+B17+B24+B26+B27+B28+B29+B46+B50+B54+B55+B56+B57+B63+B67+B71+B75+B76+B77+B78+B18+B25</f>
        <v>297243</v>
      </c>
      <c r="C79" s="27">
        <f>C5+C6+C17+C24+C26+C27+C28+C29+C46+C50+C54+C55+C56+C57+C63+C67+C71+C75+C76+C77+C78+C18+C25</f>
        <v>309242</v>
      </c>
      <c r="D79" s="7">
        <f t="shared" si="2"/>
        <v>11999</v>
      </c>
      <c r="E79" s="8">
        <f t="shared" si="3"/>
        <v>4.0367645327223853E-2</v>
      </c>
      <c r="H79" s="23"/>
    </row>
    <row r="80" spans="1:23" ht="15.75" x14ac:dyDescent="0.25">
      <c r="A80" s="39" t="s">
        <v>56</v>
      </c>
      <c r="B80" s="44"/>
      <c r="C80" s="44"/>
      <c r="D80" s="7"/>
      <c r="E80" s="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5" x14ac:dyDescent="0.2">
      <c r="A81" s="11" t="s">
        <v>8</v>
      </c>
      <c r="B81" s="44"/>
      <c r="C81" s="44"/>
      <c r="D81" s="7"/>
      <c r="E81" s="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5" x14ac:dyDescent="0.2">
      <c r="A82" s="3" t="s">
        <v>57</v>
      </c>
      <c r="B82" s="7">
        <v>66763</v>
      </c>
      <c r="C82" s="7">
        <v>65280</v>
      </c>
      <c r="D82" s="7">
        <f t="shared" si="2"/>
        <v>-1483</v>
      </c>
      <c r="E82" s="8">
        <f t="shared" si="3"/>
        <v>-2.2212902356095441E-2</v>
      </c>
      <c r="F82" s="19"/>
      <c r="G82" s="19"/>
      <c r="H82" s="23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5" x14ac:dyDescent="0.2">
      <c r="A83" s="3" t="s">
        <v>238</v>
      </c>
      <c r="B83" s="7">
        <v>6676</v>
      </c>
      <c r="C83" s="7"/>
      <c r="D83" s="7">
        <f>(C83-B83)</f>
        <v>-6676</v>
      </c>
      <c r="E83" s="8">
        <f>(C83-B83)/B83</f>
        <v>-1</v>
      </c>
      <c r="F83" s="19"/>
      <c r="G83" s="19"/>
      <c r="H83" s="23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5" x14ac:dyDescent="0.2">
      <c r="A84" s="3" t="s">
        <v>237</v>
      </c>
      <c r="B84" s="7">
        <v>73439</v>
      </c>
      <c r="C84" s="7">
        <v>65280</v>
      </c>
      <c r="D84" s="7">
        <f>(C84-B84)</f>
        <v>-8159</v>
      </c>
      <c r="E84" s="8">
        <f>(C84-B84)/B84</f>
        <v>-0.11109900733942456</v>
      </c>
      <c r="F84" s="19"/>
      <c r="G84" s="19"/>
      <c r="H84" s="23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5" x14ac:dyDescent="0.2">
      <c r="A85" s="3" t="s">
        <v>190</v>
      </c>
      <c r="B85" s="7">
        <v>46280</v>
      </c>
      <c r="C85" s="7">
        <v>54104</v>
      </c>
      <c r="D85" s="7">
        <f t="shared" si="2"/>
        <v>7824</v>
      </c>
      <c r="E85" s="8">
        <f t="shared" si="3"/>
        <v>0.16905790838375109</v>
      </c>
      <c r="F85" s="19"/>
      <c r="G85" s="19"/>
      <c r="H85" s="23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5" x14ac:dyDescent="0.2">
      <c r="A86" s="3" t="s">
        <v>276</v>
      </c>
      <c r="B86" s="7">
        <v>9256</v>
      </c>
      <c r="C86" s="7"/>
      <c r="D86" s="7">
        <f t="shared" si="2"/>
        <v>-9256</v>
      </c>
      <c r="E86" s="8">
        <f t="shared" si="3"/>
        <v>-1</v>
      </c>
      <c r="F86" s="19"/>
      <c r="G86" s="19"/>
      <c r="H86" s="23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5" x14ac:dyDescent="0.2">
      <c r="A87" s="3" t="s">
        <v>277</v>
      </c>
      <c r="B87" s="7">
        <v>55536</v>
      </c>
      <c r="C87" s="7">
        <v>54104</v>
      </c>
      <c r="D87" s="7">
        <f>(C87-B87)</f>
        <v>-1432</v>
      </c>
      <c r="E87" s="8">
        <f>(C87-B87)/B87</f>
        <v>-2.5785076346874099E-2</v>
      </c>
      <c r="F87" s="19"/>
      <c r="G87" s="19"/>
      <c r="H87" s="23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5" x14ac:dyDescent="0.2">
      <c r="A88" s="3" t="s">
        <v>184</v>
      </c>
      <c r="B88" s="7">
        <v>28050</v>
      </c>
      <c r="C88" s="7">
        <v>34000</v>
      </c>
      <c r="D88" s="7">
        <f t="shared" si="2"/>
        <v>5950</v>
      </c>
      <c r="E88" s="8">
        <f t="shared" si="3"/>
        <v>0.21212121212121213</v>
      </c>
      <c r="F88" s="19"/>
      <c r="G88" s="19"/>
      <c r="H88" s="23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5" x14ac:dyDescent="0.2">
      <c r="A89" s="17" t="s">
        <v>22</v>
      </c>
      <c r="B89" s="46">
        <f>ROUND(SUM(B84+B87+B88),0)</f>
        <v>157025</v>
      </c>
      <c r="C89" s="46">
        <f>ROUND(SUM(C84+C87+C88),0)</f>
        <v>153384</v>
      </c>
      <c r="D89" s="7">
        <f t="shared" si="2"/>
        <v>-3641</v>
      </c>
      <c r="E89" s="8">
        <f t="shared" si="3"/>
        <v>-2.318739054290718E-2</v>
      </c>
      <c r="F89" s="19"/>
      <c r="G89" s="19"/>
      <c r="H89" s="23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5" x14ac:dyDescent="0.2">
      <c r="A90" s="3" t="s">
        <v>16</v>
      </c>
      <c r="B90" s="44"/>
      <c r="C90" s="44"/>
      <c r="D90" s="7"/>
      <c r="E90" s="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5" x14ac:dyDescent="0.2">
      <c r="A91" s="3" t="s">
        <v>58</v>
      </c>
      <c r="B91" s="7">
        <v>2500</v>
      </c>
      <c r="C91" s="7">
        <v>2500</v>
      </c>
      <c r="D91" s="7">
        <f t="shared" si="2"/>
        <v>0</v>
      </c>
      <c r="E91" s="8">
        <f t="shared" si="3"/>
        <v>0</v>
      </c>
      <c r="F91" s="19"/>
      <c r="G91" s="19"/>
      <c r="H91" s="23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5" x14ac:dyDescent="0.2">
      <c r="A92" s="3" t="s">
        <v>59</v>
      </c>
      <c r="B92" s="7">
        <v>9500</v>
      </c>
      <c r="C92" s="7">
        <v>9500</v>
      </c>
      <c r="D92" s="7">
        <f t="shared" si="2"/>
        <v>0</v>
      </c>
      <c r="E92" s="8">
        <f t="shared" si="3"/>
        <v>0</v>
      </c>
      <c r="F92" s="19"/>
      <c r="G92" s="19"/>
      <c r="H92" s="23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s="21" customFormat="1" ht="15" x14ac:dyDescent="0.2">
      <c r="A93" s="3" t="s">
        <v>60</v>
      </c>
      <c r="B93" s="7">
        <v>1076</v>
      </c>
      <c r="C93" s="7">
        <v>1576</v>
      </c>
      <c r="D93" s="7">
        <f t="shared" si="2"/>
        <v>500</v>
      </c>
      <c r="E93" s="8">
        <f t="shared" si="3"/>
        <v>0.46468401486988847</v>
      </c>
      <c r="F93" s="19"/>
      <c r="G93" s="19"/>
      <c r="H93" s="23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5" x14ac:dyDescent="0.2">
      <c r="A94" s="3" t="s">
        <v>61</v>
      </c>
      <c r="B94" s="7">
        <v>784</v>
      </c>
      <c r="C94" s="7">
        <v>784</v>
      </c>
      <c r="D94" s="7">
        <f t="shared" si="2"/>
        <v>0</v>
      </c>
      <c r="E94" s="8">
        <f t="shared" si="3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s="22" customFormat="1" ht="15" x14ac:dyDescent="0.2">
      <c r="A95" s="3" t="s">
        <v>62</v>
      </c>
      <c r="B95" s="7">
        <v>100</v>
      </c>
      <c r="C95" s="7">
        <v>100</v>
      </c>
      <c r="D95" s="7">
        <f t="shared" si="2"/>
        <v>0</v>
      </c>
      <c r="E95" s="8">
        <f t="shared" si="3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s="23" customFormat="1" ht="15" x14ac:dyDescent="0.2">
      <c r="A96" s="3" t="s">
        <v>63</v>
      </c>
      <c r="B96" s="7">
        <v>1670</v>
      </c>
      <c r="C96" s="7">
        <v>2592</v>
      </c>
      <c r="D96" s="7">
        <f t="shared" si="2"/>
        <v>922</v>
      </c>
      <c r="E96" s="8">
        <f t="shared" si="3"/>
        <v>0.55209580838323358</v>
      </c>
    </row>
    <row r="97" spans="1:23" ht="15" x14ac:dyDescent="0.2">
      <c r="A97" s="3" t="s">
        <v>27</v>
      </c>
      <c r="B97" s="7">
        <v>1000</v>
      </c>
      <c r="C97" s="7">
        <v>1250</v>
      </c>
      <c r="D97" s="7">
        <f t="shared" si="2"/>
        <v>250</v>
      </c>
      <c r="E97" s="8">
        <f t="shared" si="3"/>
        <v>0.25</v>
      </c>
      <c r="F97" s="19"/>
      <c r="G97" s="19"/>
      <c r="H97" s="23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5" x14ac:dyDescent="0.2">
      <c r="A98" s="3" t="s">
        <v>64</v>
      </c>
      <c r="B98" s="7">
        <v>3000</v>
      </c>
      <c r="C98" s="7">
        <v>3000</v>
      </c>
      <c r="D98" s="7">
        <f t="shared" si="2"/>
        <v>0</v>
      </c>
      <c r="E98" s="8">
        <f t="shared" si="3"/>
        <v>0</v>
      </c>
      <c r="H98" s="70"/>
    </row>
    <row r="99" spans="1:23" ht="15" x14ac:dyDescent="0.2">
      <c r="A99" s="3" t="s">
        <v>65</v>
      </c>
      <c r="B99" s="7">
        <v>3500</v>
      </c>
      <c r="C99" s="7">
        <v>3500</v>
      </c>
      <c r="D99" s="7">
        <f t="shared" si="2"/>
        <v>0</v>
      </c>
      <c r="E99" s="8">
        <f t="shared" si="3"/>
        <v>0</v>
      </c>
      <c r="H99" s="70"/>
    </row>
    <row r="100" spans="1:23" ht="15" x14ac:dyDescent="0.2">
      <c r="A100" s="3" t="s">
        <v>66</v>
      </c>
      <c r="B100" s="7">
        <v>2500</v>
      </c>
      <c r="C100" s="7">
        <v>2600</v>
      </c>
      <c r="D100" s="7">
        <f t="shared" si="2"/>
        <v>100</v>
      </c>
      <c r="E100" s="8">
        <f t="shared" si="3"/>
        <v>0.04</v>
      </c>
      <c r="H100" s="70"/>
    </row>
    <row r="101" spans="1:23" ht="15" x14ac:dyDescent="0.2">
      <c r="A101" s="3" t="s">
        <v>26</v>
      </c>
      <c r="B101" s="7">
        <v>2153</v>
      </c>
      <c r="C101" s="7">
        <v>2266</v>
      </c>
      <c r="D101" s="7">
        <f t="shared" si="2"/>
        <v>113</v>
      </c>
      <c r="E101" s="8">
        <f t="shared" si="3"/>
        <v>5.2484904784022297E-2</v>
      </c>
      <c r="H101" s="70"/>
    </row>
    <row r="102" spans="1:23" ht="15" x14ac:dyDescent="0.2">
      <c r="A102" s="17" t="s">
        <v>22</v>
      </c>
      <c r="B102" s="46">
        <f>ROUND(SUM(B91:B101),0)</f>
        <v>27783</v>
      </c>
      <c r="C102" s="46">
        <f>ROUND(SUM(C91:C101),0)</f>
        <v>29668</v>
      </c>
      <c r="D102" s="7">
        <f t="shared" si="2"/>
        <v>1885</v>
      </c>
      <c r="E102" s="8">
        <f t="shared" si="3"/>
        <v>6.7847244717993013E-2</v>
      </c>
      <c r="H102" s="70"/>
    </row>
    <row r="103" spans="1:23" ht="15" x14ac:dyDescent="0.2">
      <c r="A103" s="14" t="s">
        <v>5</v>
      </c>
      <c r="B103" s="7">
        <f>B89+B102</f>
        <v>184808</v>
      </c>
      <c r="C103" s="7">
        <f>C89+C102</f>
        <v>183052</v>
      </c>
      <c r="D103" s="7">
        <f t="shared" ref="D103:D128" si="4">(C103-B103)</f>
        <v>-1756</v>
      </c>
      <c r="E103" s="8">
        <f t="shared" ref="E103:E128" si="5">(C103-B103)/B103</f>
        <v>-9.5017531708584037E-3</v>
      </c>
      <c r="H103" s="70"/>
    </row>
    <row r="104" spans="1:23" ht="15.75" x14ac:dyDescent="0.25">
      <c r="A104" s="39" t="s">
        <v>67</v>
      </c>
      <c r="B104" s="44"/>
      <c r="C104" s="44"/>
      <c r="D104" s="7"/>
      <c r="E104" s="8"/>
    </row>
    <row r="105" spans="1:23" ht="15" x14ac:dyDescent="0.2">
      <c r="A105" s="3" t="s">
        <v>3</v>
      </c>
      <c r="B105" s="44"/>
      <c r="C105" s="44"/>
      <c r="D105" s="7"/>
      <c r="E105" s="8"/>
    </row>
    <row r="106" spans="1:23" ht="15" x14ac:dyDescent="0.2">
      <c r="A106" s="3" t="s">
        <v>57</v>
      </c>
      <c r="B106" s="7">
        <v>19904</v>
      </c>
      <c r="C106" s="7">
        <v>20123</v>
      </c>
      <c r="D106" s="7">
        <f t="shared" si="4"/>
        <v>219</v>
      </c>
      <c r="E106" s="8">
        <f t="shared" si="5"/>
        <v>1.100281350482315E-2</v>
      </c>
      <c r="H106" s="70"/>
    </row>
    <row r="107" spans="1:23" ht="15" x14ac:dyDescent="0.2">
      <c r="A107" s="3" t="s">
        <v>68</v>
      </c>
      <c r="B107" s="7">
        <v>3834</v>
      </c>
      <c r="C107" s="7">
        <v>3876</v>
      </c>
      <c r="D107" s="7">
        <f t="shared" si="4"/>
        <v>42</v>
      </c>
      <c r="E107" s="8">
        <f t="shared" si="5"/>
        <v>1.0954616588419406E-2</v>
      </c>
      <c r="H107" s="70"/>
    </row>
    <row r="108" spans="1:23" ht="15" x14ac:dyDescent="0.2">
      <c r="A108" s="3" t="s">
        <v>69</v>
      </c>
      <c r="B108" s="7">
        <v>5580</v>
      </c>
      <c r="C108" s="7">
        <v>5641</v>
      </c>
      <c r="D108" s="7">
        <f t="shared" si="4"/>
        <v>61</v>
      </c>
      <c r="E108" s="8">
        <f t="shared" si="5"/>
        <v>1.0931899641577061E-2</v>
      </c>
      <c r="H108" s="70"/>
    </row>
    <row r="109" spans="1:23" ht="15" x14ac:dyDescent="0.2">
      <c r="A109" s="3" t="s">
        <v>70</v>
      </c>
      <c r="B109" s="7">
        <v>10608</v>
      </c>
      <c r="C109" s="7">
        <v>10660</v>
      </c>
      <c r="D109" s="7">
        <f t="shared" si="4"/>
        <v>52</v>
      </c>
      <c r="E109" s="8">
        <f t="shared" si="5"/>
        <v>4.9019607843137254E-3</v>
      </c>
      <c r="H109" s="70"/>
    </row>
    <row r="110" spans="1:23" ht="15" x14ac:dyDescent="0.2">
      <c r="A110" s="3" t="s">
        <v>60</v>
      </c>
      <c r="B110" s="7">
        <v>22032</v>
      </c>
      <c r="C110" s="7">
        <v>38392</v>
      </c>
      <c r="D110" s="7">
        <f t="shared" si="4"/>
        <v>16360</v>
      </c>
      <c r="E110" s="8">
        <f t="shared" si="5"/>
        <v>0.74255628177196809</v>
      </c>
      <c r="H110" s="70"/>
    </row>
    <row r="111" spans="1:23" ht="15" x14ac:dyDescent="0.2">
      <c r="A111" s="17" t="s">
        <v>22</v>
      </c>
      <c r="B111" s="46">
        <f>ROUND(SUM(B105:B110),0)</f>
        <v>61958</v>
      </c>
      <c r="C111" s="46">
        <f>ROUND(SUM(C105:C110),0)</f>
        <v>78692</v>
      </c>
      <c r="D111" s="7">
        <f t="shared" si="4"/>
        <v>16734</v>
      </c>
      <c r="E111" s="8">
        <f t="shared" si="5"/>
        <v>0.27008618741728269</v>
      </c>
      <c r="H111" s="70"/>
    </row>
    <row r="112" spans="1:23" ht="15" x14ac:dyDescent="0.2">
      <c r="A112" s="3" t="s">
        <v>16</v>
      </c>
      <c r="B112" s="44"/>
      <c r="C112" s="44"/>
      <c r="D112" s="7"/>
      <c r="E112" s="8"/>
    </row>
    <row r="113" spans="1:8" ht="15" x14ac:dyDescent="0.2">
      <c r="A113" s="3" t="s">
        <v>60</v>
      </c>
      <c r="B113" s="6">
        <v>500</v>
      </c>
      <c r="C113" s="6">
        <v>510</v>
      </c>
      <c r="D113" s="7">
        <f t="shared" si="4"/>
        <v>10</v>
      </c>
      <c r="E113" s="8">
        <f t="shared" si="5"/>
        <v>0.02</v>
      </c>
    </row>
    <row r="114" spans="1:8" ht="15" x14ac:dyDescent="0.2">
      <c r="A114" s="3" t="s">
        <v>71</v>
      </c>
      <c r="B114" s="6">
        <v>8000</v>
      </c>
      <c r="C114" s="6">
        <v>8160</v>
      </c>
      <c r="D114" s="7">
        <f t="shared" si="4"/>
        <v>160</v>
      </c>
      <c r="E114" s="8">
        <f t="shared" si="5"/>
        <v>0.02</v>
      </c>
      <c r="H114" s="70"/>
    </row>
    <row r="115" spans="1:8" ht="15" x14ac:dyDescent="0.2">
      <c r="A115" s="3" t="s">
        <v>72</v>
      </c>
      <c r="B115" s="6">
        <v>4000</v>
      </c>
      <c r="C115" s="6">
        <v>4080</v>
      </c>
      <c r="D115" s="7">
        <f t="shared" si="4"/>
        <v>80</v>
      </c>
      <c r="E115" s="8">
        <f t="shared" si="5"/>
        <v>0.02</v>
      </c>
      <c r="H115" s="70"/>
    </row>
    <row r="116" spans="1:8" ht="15" x14ac:dyDescent="0.2">
      <c r="A116" s="3" t="s">
        <v>73</v>
      </c>
      <c r="B116" s="6">
        <v>195</v>
      </c>
      <c r="C116" s="6">
        <v>199</v>
      </c>
      <c r="D116" s="7">
        <f t="shared" si="4"/>
        <v>4</v>
      </c>
      <c r="E116" s="8">
        <f t="shared" si="5"/>
        <v>2.0512820512820513E-2</v>
      </c>
    </row>
    <row r="117" spans="1:8" ht="15" x14ac:dyDescent="0.2">
      <c r="A117" s="3" t="s">
        <v>63</v>
      </c>
      <c r="B117" s="6">
        <v>1667</v>
      </c>
      <c r="C117" s="6">
        <v>2592</v>
      </c>
      <c r="D117" s="7">
        <f t="shared" si="4"/>
        <v>925</v>
      </c>
      <c r="E117" s="8">
        <f t="shared" si="5"/>
        <v>0.55488902219556091</v>
      </c>
      <c r="H117" s="70"/>
    </row>
    <row r="118" spans="1:8" ht="15" x14ac:dyDescent="0.2">
      <c r="A118" s="3" t="s">
        <v>74</v>
      </c>
      <c r="B118" s="6">
        <v>1080</v>
      </c>
      <c r="C118" s="6">
        <v>1102</v>
      </c>
      <c r="D118" s="7">
        <f t="shared" si="4"/>
        <v>22</v>
      </c>
      <c r="E118" s="8">
        <f t="shared" si="5"/>
        <v>2.0370370370370372E-2</v>
      </c>
      <c r="H118" s="70"/>
    </row>
    <row r="119" spans="1:8" ht="15" x14ac:dyDescent="0.2">
      <c r="A119" s="3" t="s">
        <v>66</v>
      </c>
      <c r="B119" s="6">
        <v>420</v>
      </c>
      <c r="C119" s="6">
        <v>2558</v>
      </c>
      <c r="D119" s="7">
        <f t="shared" si="4"/>
        <v>2138</v>
      </c>
      <c r="E119" s="8">
        <f t="shared" si="5"/>
        <v>5.0904761904761902</v>
      </c>
    </row>
    <row r="120" spans="1:8" ht="15" x14ac:dyDescent="0.2">
      <c r="A120" s="3" t="s">
        <v>75</v>
      </c>
      <c r="B120" s="6">
        <v>800</v>
      </c>
      <c r="C120" s="6">
        <v>816</v>
      </c>
      <c r="D120" s="7">
        <f t="shared" si="4"/>
        <v>16</v>
      </c>
      <c r="E120" s="8">
        <f t="shared" si="5"/>
        <v>0.02</v>
      </c>
    </row>
    <row r="121" spans="1:8" ht="15" x14ac:dyDescent="0.2">
      <c r="A121" s="3" t="s">
        <v>76</v>
      </c>
      <c r="B121" s="6">
        <v>100</v>
      </c>
      <c r="C121" s="6">
        <v>102</v>
      </c>
      <c r="D121" s="7">
        <f t="shared" si="4"/>
        <v>2</v>
      </c>
      <c r="E121" s="8">
        <f t="shared" si="5"/>
        <v>0.02</v>
      </c>
    </row>
    <row r="122" spans="1:8" ht="15" x14ac:dyDescent="0.2">
      <c r="A122" s="3" t="s">
        <v>65</v>
      </c>
      <c r="B122" s="6">
        <v>6843</v>
      </c>
      <c r="C122" s="6">
        <v>6980</v>
      </c>
      <c r="D122" s="7">
        <f t="shared" si="4"/>
        <v>137</v>
      </c>
      <c r="E122" s="8">
        <f t="shared" si="5"/>
        <v>2.0020458863071751E-2</v>
      </c>
      <c r="H122" s="70"/>
    </row>
    <row r="123" spans="1:8" ht="15" x14ac:dyDescent="0.2">
      <c r="A123" s="3" t="s">
        <v>26</v>
      </c>
      <c r="B123" s="6">
        <v>30</v>
      </c>
      <c r="C123" s="6">
        <v>31</v>
      </c>
      <c r="D123" s="7">
        <f t="shared" si="4"/>
        <v>1</v>
      </c>
      <c r="E123" s="8">
        <f t="shared" si="5"/>
        <v>3.3333333333333333E-2</v>
      </c>
    </row>
    <row r="124" spans="1:8" ht="15" x14ac:dyDescent="0.2">
      <c r="A124" s="17" t="s">
        <v>22</v>
      </c>
      <c r="B124" s="46">
        <f>SUM(B113:B123)</f>
        <v>23635</v>
      </c>
      <c r="C124" s="46">
        <f>SUM(C113:C123)</f>
        <v>27130</v>
      </c>
      <c r="D124" s="7">
        <f>(C124-B124)</f>
        <v>3495</v>
      </c>
      <c r="E124" s="8">
        <f>(C124-B124)/B124</f>
        <v>0.14787391580283477</v>
      </c>
      <c r="H124" s="70"/>
    </row>
    <row r="125" spans="1:8" ht="15" x14ac:dyDescent="0.2">
      <c r="A125" s="14" t="s">
        <v>5</v>
      </c>
      <c r="B125" s="7">
        <f>B111+B124</f>
        <v>85593</v>
      </c>
      <c r="C125" s="7">
        <f>C111+C124</f>
        <v>105822</v>
      </c>
      <c r="D125" s="7">
        <f t="shared" si="4"/>
        <v>20229</v>
      </c>
      <c r="E125" s="8">
        <f t="shared" si="5"/>
        <v>0.23633942027969576</v>
      </c>
      <c r="H125" s="70"/>
    </row>
    <row r="126" spans="1:8" ht="15.75" x14ac:dyDescent="0.25">
      <c r="A126" s="39" t="s">
        <v>77</v>
      </c>
      <c r="B126" s="26">
        <v>27200</v>
      </c>
      <c r="C126" s="26">
        <v>27800</v>
      </c>
      <c r="D126" s="7">
        <f t="shared" si="4"/>
        <v>600</v>
      </c>
      <c r="E126" s="8">
        <f t="shared" si="5"/>
        <v>2.2058823529411766E-2</v>
      </c>
      <c r="F126" s="10"/>
      <c r="H126" s="70"/>
    </row>
    <row r="127" spans="1:8" ht="15.75" x14ac:dyDescent="0.25">
      <c r="A127" s="39" t="s">
        <v>224</v>
      </c>
      <c r="B127" s="26">
        <v>7500</v>
      </c>
      <c r="C127" s="26">
        <v>7500</v>
      </c>
      <c r="D127" s="7">
        <f>(C127-B127)</f>
        <v>0</v>
      </c>
      <c r="E127" s="8">
        <f>(C127-B127)/B127</f>
        <v>0</v>
      </c>
      <c r="H127" s="70"/>
    </row>
    <row r="128" spans="1:8" ht="15.75" x14ac:dyDescent="0.25">
      <c r="A128" s="39" t="s">
        <v>78</v>
      </c>
      <c r="B128" s="40">
        <v>100</v>
      </c>
      <c r="C128" s="40">
        <v>100</v>
      </c>
      <c r="D128" s="7">
        <f t="shared" si="4"/>
        <v>0</v>
      </c>
      <c r="E128" s="8">
        <f t="shared" si="5"/>
        <v>0</v>
      </c>
    </row>
    <row r="129" spans="1:12" ht="15.75" x14ac:dyDescent="0.25">
      <c r="A129" s="39" t="s">
        <v>79</v>
      </c>
      <c r="B129" s="44"/>
      <c r="C129" s="44"/>
      <c r="D129" s="7"/>
      <c r="E129" s="8"/>
    </row>
    <row r="130" spans="1:12" ht="15" x14ac:dyDescent="0.2">
      <c r="A130" s="30" t="s">
        <v>80</v>
      </c>
      <c r="B130" s="29">
        <v>25</v>
      </c>
      <c r="C130" s="29">
        <v>25</v>
      </c>
      <c r="D130" s="7">
        <f t="shared" ref="D130:D202" si="6">(C130-B130)</f>
        <v>0</v>
      </c>
      <c r="E130" s="8">
        <f t="shared" ref="E130:E202" si="7">(C130-B130)/B130</f>
        <v>0</v>
      </c>
    </row>
    <row r="131" spans="1:12" ht="15" x14ac:dyDescent="0.2">
      <c r="A131" s="17" t="s">
        <v>22</v>
      </c>
      <c r="B131" s="46">
        <f>ROUND(SUM(B130:B130),0)</f>
        <v>25</v>
      </c>
      <c r="C131" s="46">
        <f>ROUND(SUM(C130:C130),0)</f>
        <v>25</v>
      </c>
      <c r="D131" s="7">
        <f t="shared" si="6"/>
        <v>0</v>
      </c>
      <c r="E131" s="8">
        <f t="shared" si="7"/>
        <v>0</v>
      </c>
    </row>
    <row r="132" spans="1:12" ht="15" x14ac:dyDescent="0.2">
      <c r="A132" s="30" t="s">
        <v>81</v>
      </c>
      <c r="B132" s="29">
        <v>2185</v>
      </c>
      <c r="C132" s="29">
        <v>2185</v>
      </c>
      <c r="D132" s="7">
        <f t="shared" si="6"/>
        <v>0</v>
      </c>
      <c r="E132" s="8">
        <f t="shared" si="7"/>
        <v>0</v>
      </c>
      <c r="H132" s="70"/>
    </row>
    <row r="133" spans="1:12" ht="15" x14ac:dyDescent="0.2">
      <c r="A133" s="30" t="s">
        <v>82</v>
      </c>
      <c r="B133" s="29">
        <v>2200</v>
      </c>
      <c r="C133" s="29">
        <v>2200</v>
      </c>
      <c r="D133" s="7">
        <f t="shared" si="6"/>
        <v>0</v>
      </c>
      <c r="E133" s="8">
        <f t="shared" si="7"/>
        <v>0</v>
      </c>
      <c r="H133" s="70"/>
    </row>
    <row r="134" spans="1:12" ht="15" x14ac:dyDescent="0.2">
      <c r="A134" s="17" t="s">
        <v>22</v>
      </c>
      <c r="B134" s="46">
        <f>ROUND(SUM(B132:B133),0)</f>
        <v>4385</v>
      </c>
      <c r="C134" s="46">
        <f>ROUND(SUM(C132:C133),0)</f>
        <v>4385</v>
      </c>
      <c r="D134" s="7">
        <f t="shared" si="6"/>
        <v>0</v>
      </c>
      <c r="E134" s="8">
        <f t="shared" si="7"/>
        <v>0</v>
      </c>
      <c r="H134" s="70"/>
    </row>
    <row r="135" spans="1:12" ht="15" x14ac:dyDescent="0.2">
      <c r="A135" s="31" t="s">
        <v>17</v>
      </c>
      <c r="B135" s="29">
        <f>ROUND(SUM(B131+B134),0)</f>
        <v>4410</v>
      </c>
      <c r="C135" s="29">
        <f>ROUND(SUM(C131+C134),0)</f>
        <v>4410</v>
      </c>
      <c r="D135" s="7">
        <f t="shared" si="6"/>
        <v>0</v>
      </c>
      <c r="E135" s="8">
        <f t="shared" si="7"/>
        <v>0</v>
      </c>
      <c r="H135" s="70"/>
    </row>
    <row r="136" spans="1:12" ht="15.75" x14ac:dyDescent="0.25">
      <c r="A136" s="39" t="s">
        <v>83</v>
      </c>
      <c r="B136" s="44"/>
      <c r="C136" s="44"/>
      <c r="D136" s="7"/>
      <c r="E136" s="8"/>
    </row>
    <row r="137" spans="1:12" ht="15" x14ac:dyDescent="0.2">
      <c r="A137" s="3" t="s">
        <v>14</v>
      </c>
      <c r="B137" s="7">
        <v>1187</v>
      </c>
      <c r="C137" s="7">
        <v>1200</v>
      </c>
      <c r="D137" s="7">
        <f t="shared" si="6"/>
        <v>13</v>
      </c>
      <c r="E137" s="8">
        <f t="shared" si="7"/>
        <v>1.0951979780960405E-2</v>
      </c>
      <c r="H137" s="70"/>
    </row>
    <row r="138" spans="1:12" ht="15" x14ac:dyDescent="0.2">
      <c r="A138" s="3" t="s">
        <v>84</v>
      </c>
      <c r="B138" s="6">
        <v>100</v>
      </c>
      <c r="C138" s="6">
        <v>100</v>
      </c>
      <c r="D138" s="7">
        <f t="shared" si="6"/>
        <v>0</v>
      </c>
      <c r="E138" s="8">
        <f t="shared" si="7"/>
        <v>0</v>
      </c>
    </row>
    <row r="139" spans="1:12" ht="15" x14ac:dyDescent="0.2">
      <c r="A139" s="17" t="s">
        <v>22</v>
      </c>
      <c r="B139" s="46">
        <f>ROUND(SUM(B137:B138),0)</f>
        <v>1287</v>
      </c>
      <c r="C139" s="46">
        <f>ROUND(SUM(C137:C138),0)</f>
        <v>1300</v>
      </c>
      <c r="D139" s="7">
        <f t="shared" si="6"/>
        <v>13</v>
      </c>
      <c r="E139" s="8">
        <f t="shared" si="7"/>
        <v>1.0101010101010102E-2</v>
      </c>
      <c r="H139" s="70"/>
    </row>
    <row r="140" spans="1:12" ht="15.75" x14ac:dyDescent="0.25">
      <c r="A140" s="3" t="s">
        <v>16</v>
      </c>
      <c r="B140" s="40">
        <v>188</v>
      </c>
      <c r="C140" s="40">
        <v>188</v>
      </c>
      <c r="D140" s="7">
        <f t="shared" si="6"/>
        <v>0</v>
      </c>
      <c r="E140" s="8">
        <f t="shared" si="7"/>
        <v>0</v>
      </c>
    </row>
    <row r="141" spans="1:12" ht="15" x14ac:dyDescent="0.2">
      <c r="A141" s="14" t="s">
        <v>17</v>
      </c>
      <c r="B141" s="7">
        <v>1475</v>
      </c>
      <c r="C141" s="7">
        <v>1475</v>
      </c>
      <c r="D141" s="7">
        <f t="shared" si="6"/>
        <v>0</v>
      </c>
      <c r="E141" s="8">
        <f t="shared" si="7"/>
        <v>0</v>
      </c>
      <c r="H141" s="70"/>
    </row>
    <row r="142" spans="1:12" ht="15.75" x14ac:dyDescent="0.25">
      <c r="A142" s="39" t="s">
        <v>85</v>
      </c>
      <c r="B142" s="40">
        <v>16733</v>
      </c>
      <c r="C142" s="40">
        <v>17068</v>
      </c>
      <c r="D142" s="7">
        <f t="shared" si="6"/>
        <v>335</v>
      </c>
      <c r="E142" s="8">
        <f t="shared" si="7"/>
        <v>2.0020319129863146E-2</v>
      </c>
      <c r="H142" s="70"/>
    </row>
    <row r="143" spans="1:12" ht="15.75" x14ac:dyDescent="0.25">
      <c r="A143" s="61" t="s">
        <v>227</v>
      </c>
      <c r="B143" s="40">
        <v>3446</v>
      </c>
      <c r="C143" s="40">
        <v>3515</v>
      </c>
      <c r="D143" s="7">
        <f>(C143-B143)</f>
        <v>69</v>
      </c>
      <c r="E143" s="8">
        <f t="shared" si="7"/>
        <v>2.0023215322112594E-2</v>
      </c>
      <c r="H143" s="70"/>
      <c r="L143" s="70">
        <f>C147</f>
        <v>1752117</v>
      </c>
    </row>
    <row r="144" spans="1:12" ht="18" x14ac:dyDescent="0.25">
      <c r="A144" s="25" t="s">
        <v>86</v>
      </c>
      <c r="B144" s="27">
        <f>B103+B125+B126+B127+B128+B135+B141+B142+B143</f>
        <v>331265</v>
      </c>
      <c r="C144" s="27">
        <f>C103+C125+C126+C127+C128+C135+C141+C142+C143</f>
        <v>350742</v>
      </c>
      <c r="D144" s="7">
        <f t="shared" si="6"/>
        <v>19477</v>
      </c>
      <c r="E144" s="8">
        <f t="shared" si="7"/>
        <v>5.8795828113443922E-2</v>
      </c>
      <c r="H144" s="70"/>
      <c r="L144" s="70">
        <f>C167</f>
        <v>0</v>
      </c>
    </row>
    <row r="145" spans="1:12" ht="15.75" x14ac:dyDescent="0.25">
      <c r="A145" s="39" t="s">
        <v>242</v>
      </c>
      <c r="B145" s="44"/>
      <c r="C145" s="44"/>
      <c r="D145" s="7"/>
      <c r="E145" s="8"/>
      <c r="L145" s="70">
        <f>SUM(L143:L144)</f>
        <v>1752117</v>
      </c>
    </row>
    <row r="146" spans="1:12" ht="15.75" x14ac:dyDescent="0.25">
      <c r="A146" s="3" t="s">
        <v>87</v>
      </c>
      <c r="B146" s="40">
        <v>250</v>
      </c>
      <c r="C146" s="40">
        <v>250</v>
      </c>
      <c r="D146" s="7">
        <f t="shared" si="6"/>
        <v>0</v>
      </c>
      <c r="E146" s="8">
        <f t="shared" si="7"/>
        <v>0</v>
      </c>
    </row>
    <row r="147" spans="1:12" ht="15.75" x14ac:dyDescent="0.25">
      <c r="A147" s="3" t="s">
        <v>225</v>
      </c>
      <c r="B147" s="40">
        <v>1632802</v>
      </c>
      <c r="C147" s="40">
        <v>1752117</v>
      </c>
      <c r="D147" s="7">
        <f t="shared" si="6"/>
        <v>119315</v>
      </c>
      <c r="E147" s="8">
        <f t="shared" si="7"/>
        <v>7.3073771345209038E-2</v>
      </c>
      <c r="H147" s="70"/>
    </row>
    <row r="148" spans="1:12" ht="15.75" x14ac:dyDescent="0.25">
      <c r="A148" s="3" t="s">
        <v>88</v>
      </c>
      <c r="B148" s="40">
        <v>70087</v>
      </c>
      <c r="C148" s="40">
        <v>67818</v>
      </c>
      <c r="D148" s="7">
        <f t="shared" si="6"/>
        <v>-2269</v>
      </c>
      <c r="E148" s="8">
        <f t="shared" si="7"/>
        <v>-3.2374049395750996E-2</v>
      </c>
      <c r="H148" s="70"/>
    </row>
    <row r="149" spans="1:12" ht="15.75" x14ac:dyDescent="0.25">
      <c r="A149" s="3" t="s">
        <v>90</v>
      </c>
      <c r="B149" s="26">
        <v>82000</v>
      </c>
      <c r="C149" s="26">
        <v>86100</v>
      </c>
      <c r="D149" s="7">
        <f t="shared" si="6"/>
        <v>4100</v>
      </c>
      <c r="E149" s="8">
        <f t="shared" si="7"/>
        <v>0.05</v>
      </c>
      <c r="F149" s="10"/>
      <c r="H149" s="70"/>
    </row>
    <row r="150" spans="1:12" ht="15.75" x14ac:dyDescent="0.25">
      <c r="A150" s="3" t="s">
        <v>91</v>
      </c>
      <c r="B150" s="26">
        <v>17000</v>
      </c>
      <c r="C150" s="26">
        <v>19600</v>
      </c>
      <c r="D150" s="7">
        <f t="shared" si="6"/>
        <v>2600</v>
      </c>
      <c r="E150" s="8">
        <f t="shared" si="7"/>
        <v>0.15294117647058825</v>
      </c>
      <c r="H150" s="70"/>
    </row>
    <row r="151" spans="1:12" ht="15.75" x14ac:dyDescent="0.25">
      <c r="A151" s="3" t="s">
        <v>92</v>
      </c>
      <c r="B151" s="40">
        <v>4000</v>
      </c>
      <c r="C151" s="40">
        <v>4200</v>
      </c>
      <c r="D151" s="7">
        <f t="shared" si="6"/>
        <v>200</v>
      </c>
      <c r="E151" s="8">
        <f t="shared" si="7"/>
        <v>0.05</v>
      </c>
      <c r="H151" s="70"/>
    </row>
    <row r="152" spans="1:12" ht="15.75" x14ac:dyDescent="0.25">
      <c r="A152" s="3" t="s">
        <v>93</v>
      </c>
      <c r="B152" s="26">
        <v>296000</v>
      </c>
      <c r="C152" s="26">
        <v>325600</v>
      </c>
      <c r="D152" s="7">
        <f t="shared" si="6"/>
        <v>29600</v>
      </c>
      <c r="E152" s="8">
        <f t="shared" si="7"/>
        <v>0.1</v>
      </c>
      <c r="H152" s="70"/>
    </row>
    <row r="153" spans="1:12" ht="15.75" x14ac:dyDescent="0.25">
      <c r="A153" s="3" t="s">
        <v>94</v>
      </c>
      <c r="B153" s="40">
        <v>1107</v>
      </c>
      <c r="C153" s="40">
        <v>1162</v>
      </c>
      <c r="D153" s="7">
        <f t="shared" si="6"/>
        <v>55</v>
      </c>
      <c r="E153" s="8">
        <f t="shared" si="7"/>
        <v>4.9683830171635052E-2</v>
      </c>
      <c r="H153" s="70"/>
    </row>
    <row r="154" spans="1:12" ht="15.75" x14ac:dyDescent="0.25">
      <c r="A154" s="3" t="s">
        <v>95</v>
      </c>
      <c r="B154" s="40">
        <v>26790</v>
      </c>
      <c r="C154" s="40">
        <v>28130</v>
      </c>
      <c r="D154" s="7">
        <f>(C154-B154)</f>
        <v>1340</v>
      </c>
      <c r="E154" s="8">
        <f>(C154-B154)/B154</f>
        <v>5.001866368047779E-2</v>
      </c>
      <c r="H154" s="70"/>
    </row>
    <row r="155" spans="1:12" ht="15.75" x14ac:dyDescent="0.25">
      <c r="A155" s="3" t="s">
        <v>268</v>
      </c>
      <c r="B155" s="40"/>
      <c r="C155" s="40"/>
      <c r="D155" s="7"/>
      <c r="E155" s="8"/>
      <c r="H155" s="70"/>
    </row>
    <row r="156" spans="1:12" ht="15.75" x14ac:dyDescent="0.25">
      <c r="A156" s="3" t="s">
        <v>89</v>
      </c>
      <c r="B156" s="18">
        <v>8000</v>
      </c>
      <c r="C156" s="18">
        <v>8000</v>
      </c>
      <c r="D156" s="7">
        <f>(C156-B156)</f>
        <v>0</v>
      </c>
      <c r="E156" s="8">
        <f>(C156-B156)/B156</f>
        <v>0</v>
      </c>
      <c r="H156" s="70"/>
      <c r="J156" s="26">
        <v>85000</v>
      </c>
    </row>
    <row r="157" spans="1:12" ht="15.75" x14ac:dyDescent="0.25">
      <c r="A157" s="3" t="s">
        <v>96</v>
      </c>
      <c r="B157" s="18">
        <v>1318</v>
      </c>
      <c r="C157" s="18">
        <v>1301</v>
      </c>
      <c r="D157" s="7">
        <f t="shared" si="6"/>
        <v>-17</v>
      </c>
      <c r="E157" s="8">
        <f t="shared" si="7"/>
        <v>-1.2898330804248861E-2</v>
      </c>
      <c r="H157" s="70"/>
      <c r="J157" s="26">
        <v>19416</v>
      </c>
    </row>
    <row r="158" spans="1:12" ht="15.75" x14ac:dyDescent="0.25">
      <c r="A158" s="3" t="s">
        <v>97</v>
      </c>
      <c r="B158" s="18">
        <v>305</v>
      </c>
      <c r="C158" s="18">
        <v>234</v>
      </c>
      <c r="D158" s="7">
        <f t="shared" si="6"/>
        <v>-71</v>
      </c>
      <c r="E158" s="8">
        <f t="shared" si="7"/>
        <v>-0.23278688524590163</v>
      </c>
      <c r="J158" s="26">
        <v>27525</v>
      </c>
    </row>
    <row r="159" spans="1:12" ht="15.75" x14ac:dyDescent="0.25">
      <c r="A159" s="17" t="s">
        <v>269</v>
      </c>
      <c r="B159" s="40">
        <f>SUM(B156:B158)</f>
        <v>9623</v>
      </c>
      <c r="C159" s="40">
        <f>SUM(C156:C158)</f>
        <v>9535</v>
      </c>
      <c r="D159" s="7"/>
      <c r="E159" s="8"/>
      <c r="J159" s="26"/>
    </row>
    <row r="160" spans="1:12" ht="15.75" x14ac:dyDescent="0.25">
      <c r="A160" s="3" t="s">
        <v>100</v>
      </c>
      <c r="B160" s="26">
        <v>85000</v>
      </c>
      <c r="C160" s="26">
        <v>85000</v>
      </c>
      <c r="D160" s="7">
        <f>(C160-B160)</f>
        <v>0</v>
      </c>
      <c r="E160" s="8">
        <f>(C160-B160)/B160</f>
        <v>0</v>
      </c>
      <c r="H160" s="70"/>
      <c r="J160" s="26">
        <v>260000</v>
      </c>
    </row>
    <row r="161" spans="1:10" ht="15.75" x14ac:dyDescent="0.25">
      <c r="A161" s="3" t="s">
        <v>101</v>
      </c>
      <c r="B161" s="26">
        <v>21150</v>
      </c>
      <c r="C161" s="26">
        <v>19416</v>
      </c>
      <c r="D161" s="7">
        <f>(C161-B161)</f>
        <v>-1734</v>
      </c>
      <c r="E161" s="8">
        <f>(C161-B161)/B161</f>
        <v>-8.1985815602836881E-2</v>
      </c>
      <c r="H161" s="70"/>
      <c r="J161" s="26">
        <v>91938</v>
      </c>
    </row>
    <row r="162" spans="1:10" ht="15.75" x14ac:dyDescent="0.25">
      <c r="A162" s="39" t="s">
        <v>244</v>
      </c>
      <c r="B162" s="52"/>
      <c r="C162" s="52"/>
      <c r="D162" s="7"/>
      <c r="E162" s="8"/>
      <c r="J162" s="70">
        <f>SUM(J156:J161)</f>
        <v>483879</v>
      </c>
    </row>
    <row r="163" spans="1:10" ht="15" x14ac:dyDescent="0.2">
      <c r="A163" s="3" t="s">
        <v>209</v>
      </c>
      <c r="B163" s="6">
        <v>38400</v>
      </c>
      <c r="C163" s="6">
        <v>0</v>
      </c>
      <c r="D163" s="7">
        <f>(C163-B163)</f>
        <v>-38400</v>
      </c>
      <c r="E163" s="8">
        <f>(C163-B163)/B163</f>
        <v>-1</v>
      </c>
      <c r="H163" s="70"/>
    </row>
    <row r="164" spans="1:10" ht="15" x14ac:dyDescent="0.2">
      <c r="A164" s="3" t="s">
        <v>210</v>
      </c>
      <c r="B164" s="6">
        <v>35630</v>
      </c>
      <c r="C164" s="6">
        <v>0</v>
      </c>
      <c r="D164" s="7">
        <f>(C164-B164)</f>
        <v>-35630</v>
      </c>
      <c r="E164" s="8">
        <f>(C164-B164)/B164</f>
        <v>-1</v>
      </c>
      <c r="H164" s="70"/>
    </row>
    <row r="165" spans="1:10" ht="15" x14ac:dyDescent="0.2">
      <c r="A165" s="3" t="s">
        <v>211</v>
      </c>
      <c r="B165" s="6">
        <v>4500</v>
      </c>
      <c r="C165" s="6">
        <v>0</v>
      </c>
      <c r="D165" s="7">
        <f>(C165-B165)</f>
        <v>-4500</v>
      </c>
      <c r="E165" s="8">
        <f>(C165-B165)/B165</f>
        <v>-1</v>
      </c>
      <c r="H165" s="70"/>
    </row>
    <row r="166" spans="1:10" ht="15" x14ac:dyDescent="0.2">
      <c r="A166" s="3" t="s">
        <v>212</v>
      </c>
      <c r="B166" s="6">
        <v>7500</v>
      </c>
      <c r="C166" s="6">
        <v>0</v>
      </c>
      <c r="D166" s="7">
        <f>(C166-B166)</f>
        <v>-7500</v>
      </c>
      <c r="E166" s="8">
        <f>(C166-B166)/B166</f>
        <v>-1</v>
      </c>
      <c r="H166" s="70"/>
    </row>
    <row r="167" spans="1:10" ht="15" x14ac:dyDescent="0.2">
      <c r="A167" s="17" t="s">
        <v>233</v>
      </c>
      <c r="B167" s="47">
        <f>SUM(B163:B166)</f>
        <v>86030</v>
      </c>
      <c r="C167" s="47">
        <f>SUM(C163:C166)</f>
        <v>0</v>
      </c>
      <c r="D167" s="28">
        <f>(C167-B167)</f>
        <v>-86030</v>
      </c>
      <c r="E167" s="8">
        <f>(C167-B167)/B167</f>
        <v>-1</v>
      </c>
      <c r="H167" s="70"/>
    </row>
    <row r="168" spans="1:10" ht="15" x14ac:dyDescent="0.2">
      <c r="A168" s="17" t="s">
        <v>231</v>
      </c>
      <c r="B168" s="46">
        <f>B146+B147+B148+B149+B150+B151+B152+B153++B154+B159+B160+B161+B167</f>
        <v>2331839</v>
      </c>
      <c r="C168" s="46">
        <f>C146+C147+C148+C149+C150+C151+C152+C153++C154+C159+C160+C161+C167</f>
        <v>2398928</v>
      </c>
      <c r="D168" s="7">
        <f t="shared" si="6"/>
        <v>67089</v>
      </c>
      <c r="E168" s="8">
        <f t="shared" si="7"/>
        <v>2.8770854248513725E-2</v>
      </c>
      <c r="H168" s="70"/>
    </row>
    <row r="169" spans="1:10" ht="15.75" x14ac:dyDescent="0.25">
      <c r="A169" s="39" t="s">
        <v>243</v>
      </c>
      <c r="B169" s="44"/>
      <c r="C169" s="44"/>
      <c r="D169" s="7"/>
      <c r="E169" s="8"/>
      <c r="H169" s="70"/>
    </row>
    <row r="170" spans="1:10" ht="15.75" x14ac:dyDescent="0.25">
      <c r="A170" s="3" t="s">
        <v>98</v>
      </c>
      <c r="B170" s="26">
        <v>1522460</v>
      </c>
      <c r="C170" s="26">
        <v>1492715</v>
      </c>
      <c r="D170" s="7">
        <f>(C170-B170)</f>
        <v>-29745</v>
      </c>
      <c r="E170" s="8">
        <f>(C170-B170)/B170</f>
        <v>-1.9537459112226267E-2</v>
      </c>
      <c r="H170" s="70"/>
    </row>
    <row r="171" spans="1:10" ht="15.75" x14ac:dyDescent="0.25">
      <c r="A171" s="4" t="s">
        <v>99</v>
      </c>
      <c r="B171" s="26">
        <v>33730</v>
      </c>
      <c r="C171" s="26">
        <v>27525</v>
      </c>
      <c r="D171" s="7">
        <f t="shared" si="6"/>
        <v>-6205</v>
      </c>
      <c r="E171" s="8">
        <f t="shared" si="7"/>
        <v>-0.18396086569819153</v>
      </c>
      <c r="H171" s="70"/>
    </row>
    <row r="172" spans="1:10" ht="15" x14ac:dyDescent="0.2">
      <c r="A172" s="17" t="s">
        <v>230</v>
      </c>
      <c r="B172" s="47">
        <f>SUM(B170:B171)</f>
        <v>1556190</v>
      </c>
      <c r="C172" s="47">
        <f>SUM(C170:C171)</f>
        <v>1520240</v>
      </c>
      <c r="D172" s="7">
        <f t="shared" si="6"/>
        <v>-35950</v>
      </c>
      <c r="E172" s="8">
        <f t="shared" si="7"/>
        <v>-2.3101292258657362E-2</v>
      </c>
      <c r="H172" s="70"/>
    </row>
    <row r="173" spans="1:10" ht="18" x14ac:dyDescent="0.25">
      <c r="A173" s="32" t="s">
        <v>102</v>
      </c>
      <c r="B173" s="27">
        <f>SUM(B168+B172)</f>
        <v>3888029</v>
      </c>
      <c r="C173" s="27">
        <f>SUM(C168+C172)</f>
        <v>3919168</v>
      </c>
      <c r="D173" s="7">
        <f t="shared" si="6"/>
        <v>31139</v>
      </c>
      <c r="E173" s="8">
        <f t="shared" si="7"/>
        <v>8.0089423201318722E-3</v>
      </c>
    </row>
    <row r="174" spans="1:10" ht="15.75" x14ac:dyDescent="0.25">
      <c r="A174" s="39" t="s">
        <v>103</v>
      </c>
      <c r="B174" s="44"/>
      <c r="C174" s="44"/>
      <c r="D174" s="7"/>
      <c r="E174" s="8"/>
    </row>
    <row r="175" spans="1:10" ht="15" x14ac:dyDescent="0.2">
      <c r="A175" s="11" t="s">
        <v>8</v>
      </c>
      <c r="B175" s="44"/>
      <c r="C175" s="44"/>
      <c r="D175" s="7"/>
      <c r="E175" s="8"/>
      <c r="H175" s="70"/>
    </row>
    <row r="176" spans="1:10" ht="15" x14ac:dyDescent="0.2">
      <c r="A176" s="3" t="s">
        <v>104</v>
      </c>
      <c r="B176" s="7">
        <v>58800</v>
      </c>
      <c r="C176" s="7">
        <v>59399</v>
      </c>
      <c r="D176" s="7">
        <f t="shared" si="6"/>
        <v>599</v>
      </c>
      <c r="E176" s="8">
        <f t="shared" si="7"/>
        <v>1.0187074829931973E-2</v>
      </c>
      <c r="H176" s="70"/>
    </row>
    <row r="177" spans="1:8" ht="15" x14ac:dyDescent="0.2">
      <c r="A177" s="3" t="s">
        <v>105</v>
      </c>
      <c r="B177" s="7">
        <v>44619</v>
      </c>
      <c r="C177" s="7">
        <v>45109</v>
      </c>
      <c r="D177" s="7">
        <f t="shared" si="6"/>
        <v>490</v>
      </c>
      <c r="E177" s="8">
        <f t="shared" si="7"/>
        <v>1.0981868710638965E-2</v>
      </c>
      <c r="H177" s="70"/>
    </row>
    <row r="178" spans="1:8" ht="15" x14ac:dyDescent="0.2">
      <c r="A178" s="3" t="s">
        <v>229</v>
      </c>
      <c r="B178" s="7">
        <v>72412</v>
      </c>
      <c r="C178" s="7">
        <v>76422</v>
      </c>
      <c r="D178" s="7">
        <f t="shared" si="6"/>
        <v>4010</v>
      </c>
      <c r="E178" s="8">
        <f t="shared" si="7"/>
        <v>5.5377561730099986E-2</v>
      </c>
      <c r="H178" s="70"/>
    </row>
    <row r="179" spans="1:8" ht="15" x14ac:dyDescent="0.2">
      <c r="A179" s="17" t="s">
        <v>22</v>
      </c>
      <c r="B179" s="46">
        <f>ROUND(SUM(B174:B178),0)</f>
        <v>175831</v>
      </c>
      <c r="C179" s="46">
        <f>ROUND(SUM(C174:C178),0)</f>
        <v>180930</v>
      </c>
      <c r="D179" s="7">
        <f t="shared" si="6"/>
        <v>5099</v>
      </c>
      <c r="E179" s="8">
        <f t="shared" si="7"/>
        <v>2.8999436959353014E-2</v>
      </c>
      <c r="H179" s="70"/>
    </row>
    <row r="180" spans="1:8" ht="15.75" x14ac:dyDescent="0.25">
      <c r="A180" s="3" t="s">
        <v>106</v>
      </c>
      <c r="B180" s="26">
        <v>2000</v>
      </c>
      <c r="C180" s="26">
        <v>2000</v>
      </c>
      <c r="D180" s="7">
        <f t="shared" si="6"/>
        <v>0</v>
      </c>
      <c r="E180" s="8">
        <f t="shared" si="7"/>
        <v>0</v>
      </c>
    </row>
    <row r="181" spans="1:8" ht="15" x14ac:dyDescent="0.2">
      <c r="A181" s="3" t="s">
        <v>12</v>
      </c>
      <c r="B181" s="44"/>
      <c r="C181" s="44"/>
      <c r="D181" s="7"/>
      <c r="E181" s="8"/>
    </row>
    <row r="182" spans="1:8" ht="15" x14ac:dyDescent="0.2">
      <c r="A182" s="4" t="s">
        <v>48</v>
      </c>
      <c r="B182" s="44"/>
      <c r="C182" s="44"/>
      <c r="D182" s="7"/>
      <c r="E182" s="8"/>
      <c r="H182" s="70"/>
    </row>
    <row r="183" spans="1:8" ht="15" x14ac:dyDescent="0.2">
      <c r="A183" s="3" t="s">
        <v>107</v>
      </c>
      <c r="B183" s="6">
        <v>7700</v>
      </c>
      <c r="C183" s="6">
        <v>7000</v>
      </c>
      <c r="D183" s="7">
        <f t="shared" si="6"/>
        <v>-700</v>
      </c>
      <c r="E183" s="8">
        <f t="shared" si="7"/>
        <v>-9.0909090909090912E-2</v>
      </c>
      <c r="H183" s="70"/>
    </row>
    <row r="184" spans="1:8" ht="15" x14ac:dyDescent="0.2">
      <c r="A184" s="3" t="s">
        <v>108</v>
      </c>
      <c r="B184" s="6">
        <v>1100</v>
      </c>
      <c r="C184" s="6">
        <v>1000</v>
      </c>
      <c r="D184" s="7">
        <f t="shared" si="6"/>
        <v>-100</v>
      </c>
      <c r="E184" s="8">
        <f t="shared" si="7"/>
        <v>-9.0909090909090912E-2</v>
      </c>
      <c r="H184" s="70"/>
    </row>
    <row r="185" spans="1:8" ht="15" x14ac:dyDescent="0.2">
      <c r="A185" s="3" t="s">
        <v>109</v>
      </c>
      <c r="B185" s="6">
        <v>2051</v>
      </c>
      <c r="C185" s="6">
        <v>2000</v>
      </c>
      <c r="D185" s="7">
        <f t="shared" si="6"/>
        <v>-51</v>
      </c>
      <c r="E185" s="8">
        <f t="shared" si="7"/>
        <v>-2.4865919063871283E-2</v>
      </c>
      <c r="H185" s="70"/>
    </row>
    <row r="186" spans="1:8" ht="15" x14ac:dyDescent="0.2">
      <c r="A186" s="3" t="s">
        <v>110</v>
      </c>
      <c r="B186" s="6">
        <v>1600</v>
      </c>
      <c r="C186" s="6">
        <v>1000</v>
      </c>
      <c r="D186" s="7">
        <f t="shared" si="6"/>
        <v>-600</v>
      </c>
      <c r="E186" s="8">
        <f t="shared" si="7"/>
        <v>-0.375</v>
      </c>
      <c r="H186" s="70"/>
    </row>
    <row r="187" spans="1:8" ht="15" x14ac:dyDescent="0.2">
      <c r="A187" s="3" t="s">
        <v>111</v>
      </c>
      <c r="B187" s="6">
        <v>7350</v>
      </c>
      <c r="C187" s="6">
        <v>7500</v>
      </c>
      <c r="D187" s="7">
        <f t="shared" si="6"/>
        <v>150</v>
      </c>
      <c r="E187" s="8">
        <f t="shared" si="7"/>
        <v>2.0408163265306121E-2</v>
      </c>
      <c r="H187" s="70"/>
    </row>
    <row r="188" spans="1:8" ht="15" x14ac:dyDescent="0.2">
      <c r="A188" s="3" t="s">
        <v>112</v>
      </c>
      <c r="B188" s="6">
        <v>6500</v>
      </c>
      <c r="C188" s="6">
        <v>6500</v>
      </c>
      <c r="D188" s="7">
        <f t="shared" si="6"/>
        <v>0</v>
      </c>
      <c r="E188" s="8">
        <f t="shared" si="7"/>
        <v>0</v>
      </c>
      <c r="H188" s="70"/>
    </row>
    <row r="189" spans="1:8" ht="15" x14ac:dyDescent="0.2">
      <c r="A189" s="3" t="s">
        <v>113</v>
      </c>
      <c r="B189" s="6">
        <v>4800</v>
      </c>
      <c r="C189" s="6">
        <v>4800</v>
      </c>
      <c r="D189" s="7">
        <f t="shared" si="6"/>
        <v>0</v>
      </c>
      <c r="E189" s="8">
        <f t="shared" si="7"/>
        <v>0</v>
      </c>
      <c r="H189" s="70"/>
    </row>
    <row r="190" spans="1:8" ht="15" x14ac:dyDescent="0.2">
      <c r="A190" s="3" t="s">
        <v>114</v>
      </c>
      <c r="B190" s="6">
        <v>31667</v>
      </c>
      <c r="C190" s="6">
        <v>33000</v>
      </c>
      <c r="D190" s="7">
        <f t="shared" si="6"/>
        <v>1333</v>
      </c>
      <c r="E190" s="8">
        <f t="shared" si="7"/>
        <v>4.2094293744276375E-2</v>
      </c>
      <c r="H190" s="70"/>
    </row>
    <row r="191" spans="1:8" ht="15" x14ac:dyDescent="0.2">
      <c r="A191" s="3" t="s">
        <v>115</v>
      </c>
      <c r="B191" s="6">
        <v>6500</v>
      </c>
      <c r="C191" s="6">
        <v>6500</v>
      </c>
      <c r="D191" s="7">
        <f t="shared" si="6"/>
        <v>0</v>
      </c>
      <c r="E191" s="8">
        <f t="shared" si="7"/>
        <v>0</v>
      </c>
      <c r="H191" s="70"/>
    </row>
    <row r="192" spans="1:8" ht="15" x14ac:dyDescent="0.2">
      <c r="A192" s="3" t="s">
        <v>116</v>
      </c>
      <c r="B192" s="6">
        <v>4500</v>
      </c>
      <c r="C192" s="6">
        <v>6000</v>
      </c>
      <c r="D192" s="7">
        <f t="shared" si="6"/>
        <v>1500</v>
      </c>
      <c r="E192" s="8">
        <f t="shared" si="7"/>
        <v>0.33333333333333331</v>
      </c>
      <c r="H192" s="70"/>
    </row>
    <row r="193" spans="1:8" ht="15" x14ac:dyDescent="0.2">
      <c r="A193" s="33" t="s">
        <v>185</v>
      </c>
      <c r="B193" s="7">
        <v>1200</v>
      </c>
      <c r="C193" s="7">
        <v>1200</v>
      </c>
      <c r="D193" s="7">
        <f t="shared" si="6"/>
        <v>0</v>
      </c>
      <c r="E193" s="8">
        <f t="shared" si="7"/>
        <v>0</v>
      </c>
    </row>
    <row r="194" spans="1:8" ht="15" x14ac:dyDescent="0.2">
      <c r="A194" s="4" t="s">
        <v>117</v>
      </c>
      <c r="B194" s="44"/>
      <c r="C194" s="44"/>
      <c r="D194" s="7"/>
      <c r="E194" s="8"/>
      <c r="H194" s="70"/>
    </row>
    <row r="195" spans="1:8" ht="15" x14ac:dyDescent="0.2">
      <c r="A195" s="3" t="s">
        <v>118</v>
      </c>
      <c r="B195" s="6">
        <v>27344</v>
      </c>
      <c r="C195" s="6">
        <v>27900</v>
      </c>
      <c r="D195" s="7">
        <f t="shared" si="6"/>
        <v>556</v>
      </c>
      <c r="E195" s="8">
        <f t="shared" si="7"/>
        <v>2.0333528379169106E-2</v>
      </c>
      <c r="H195" s="70"/>
    </row>
    <row r="196" spans="1:8" ht="15" x14ac:dyDescent="0.2">
      <c r="A196" s="3" t="s">
        <v>119</v>
      </c>
      <c r="B196" s="18">
        <v>1600</v>
      </c>
      <c r="C196" s="18">
        <v>1600</v>
      </c>
      <c r="D196" s="7">
        <f t="shared" si="6"/>
        <v>0</v>
      </c>
      <c r="E196" s="8">
        <f t="shared" si="7"/>
        <v>0</v>
      </c>
      <c r="H196" s="70"/>
    </row>
    <row r="197" spans="1:8" ht="15" x14ac:dyDescent="0.2">
      <c r="A197" s="3" t="s">
        <v>120</v>
      </c>
      <c r="B197" s="18">
        <v>4940</v>
      </c>
      <c r="C197" s="18">
        <v>5000</v>
      </c>
      <c r="D197" s="7">
        <f t="shared" si="6"/>
        <v>60</v>
      </c>
      <c r="E197" s="8">
        <f t="shared" si="7"/>
        <v>1.2145748987854251E-2</v>
      </c>
      <c r="H197" s="70"/>
    </row>
    <row r="198" spans="1:8" ht="15" x14ac:dyDescent="0.2">
      <c r="A198" s="3" t="s">
        <v>121</v>
      </c>
      <c r="B198" s="18">
        <v>11775</v>
      </c>
      <c r="C198" s="18">
        <v>12000</v>
      </c>
      <c r="D198" s="7">
        <f t="shared" si="6"/>
        <v>225</v>
      </c>
      <c r="E198" s="8">
        <f t="shared" si="7"/>
        <v>1.9108280254777069E-2</v>
      </c>
    </row>
    <row r="199" spans="1:8" ht="15" x14ac:dyDescent="0.2">
      <c r="A199" s="4" t="s">
        <v>122</v>
      </c>
      <c r="B199" s="44"/>
      <c r="C199" s="44"/>
      <c r="D199" s="7"/>
      <c r="E199" s="8"/>
    </row>
    <row r="200" spans="1:8" ht="15" x14ac:dyDescent="0.2">
      <c r="A200" s="3" t="s">
        <v>123</v>
      </c>
      <c r="B200" s="6">
        <v>480</v>
      </c>
      <c r="C200" s="6">
        <v>480</v>
      </c>
      <c r="D200" s="7">
        <f t="shared" si="6"/>
        <v>0</v>
      </c>
      <c r="E200" s="8">
        <f t="shared" si="7"/>
        <v>0</v>
      </c>
    </row>
    <row r="201" spans="1:8" ht="15" x14ac:dyDescent="0.2">
      <c r="A201" s="3" t="s">
        <v>124</v>
      </c>
      <c r="B201" s="6">
        <v>462</v>
      </c>
      <c r="C201" s="6">
        <v>600</v>
      </c>
      <c r="D201" s="7">
        <f t="shared" si="6"/>
        <v>138</v>
      </c>
      <c r="E201" s="8">
        <f t="shared" si="7"/>
        <v>0.29870129870129869</v>
      </c>
    </row>
    <row r="202" spans="1:8" ht="15" x14ac:dyDescent="0.2">
      <c r="A202" s="3" t="s">
        <v>125</v>
      </c>
      <c r="B202" s="6">
        <v>500</v>
      </c>
      <c r="C202" s="6">
        <v>500</v>
      </c>
      <c r="D202" s="7">
        <f t="shared" si="6"/>
        <v>0</v>
      </c>
      <c r="E202" s="8">
        <f t="shared" si="7"/>
        <v>0</v>
      </c>
      <c r="H202" s="70"/>
    </row>
    <row r="203" spans="1:8" ht="15" x14ac:dyDescent="0.2">
      <c r="A203" s="3" t="s">
        <v>126</v>
      </c>
      <c r="B203" s="6">
        <v>2310</v>
      </c>
      <c r="C203" s="6">
        <v>2310</v>
      </c>
      <c r="D203" s="7">
        <f t="shared" ref="D203:D250" si="8">(C203-B203)</f>
        <v>0</v>
      </c>
      <c r="E203" s="8">
        <f t="shared" ref="E203:E250" si="9">(C203-B203)/B203</f>
        <v>0</v>
      </c>
      <c r="H203" s="70"/>
    </row>
    <row r="204" spans="1:8" ht="15" x14ac:dyDescent="0.2">
      <c r="A204" s="3" t="s">
        <v>127</v>
      </c>
      <c r="B204" s="6">
        <v>1200</v>
      </c>
      <c r="C204" s="6">
        <v>1200</v>
      </c>
      <c r="D204" s="7">
        <f t="shared" si="8"/>
        <v>0</v>
      </c>
      <c r="E204" s="8">
        <f t="shared" si="9"/>
        <v>0</v>
      </c>
    </row>
    <row r="205" spans="1:8" ht="15" x14ac:dyDescent="0.2">
      <c r="A205" s="4" t="s">
        <v>128</v>
      </c>
      <c r="B205" s="7">
        <v>240</v>
      </c>
      <c r="C205" s="7">
        <v>240</v>
      </c>
      <c r="D205" s="7">
        <f t="shared" si="8"/>
        <v>0</v>
      </c>
      <c r="E205" s="8">
        <f t="shared" si="9"/>
        <v>0</v>
      </c>
      <c r="H205" s="70"/>
    </row>
    <row r="206" spans="1:8" ht="15" x14ac:dyDescent="0.2">
      <c r="A206" s="17" t="s">
        <v>129</v>
      </c>
      <c r="B206" s="46">
        <f>ROUND(SUM(B183:B205),0)</f>
        <v>125819</v>
      </c>
      <c r="C206" s="46">
        <f>ROUND(SUM(C183:C205),0)</f>
        <v>128330</v>
      </c>
      <c r="D206" s="7">
        <f t="shared" si="8"/>
        <v>2511</v>
      </c>
      <c r="E206" s="8">
        <f t="shared" si="9"/>
        <v>1.9957240162455592E-2</v>
      </c>
      <c r="H206" s="70"/>
    </row>
    <row r="207" spans="1:8" ht="15" x14ac:dyDescent="0.2">
      <c r="A207" s="14" t="s">
        <v>5</v>
      </c>
      <c r="B207" s="7">
        <f>ROUND(B179+B180+B206,0)</f>
        <v>303650</v>
      </c>
      <c r="C207" s="7">
        <f>ROUND(C179+C180+C206,0)</f>
        <v>311260</v>
      </c>
      <c r="D207" s="7">
        <f t="shared" si="8"/>
        <v>7610</v>
      </c>
      <c r="E207" s="8">
        <f t="shared" si="9"/>
        <v>2.5061748723859707E-2</v>
      </c>
    </row>
    <row r="208" spans="1:8" ht="15.75" x14ac:dyDescent="0.25">
      <c r="A208" s="39" t="s">
        <v>130</v>
      </c>
      <c r="B208" s="44"/>
      <c r="C208" s="44"/>
      <c r="D208" s="7"/>
      <c r="E208" s="8"/>
      <c r="H208" s="70"/>
    </row>
    <row r="209" spans="1:8" ht="15.75" x14ac:dyDescent="0.25">
      <c r="A209" s="3" t="s">
        <v>8</v>
      </c>
      <c r="B209" s="26">
        <v>11417</v>
      </c>
      <c r="C209" s="26">
        <v>11543</v>
      </c>
      <c r="D209" s="7">
        <f t="shared" si="8"/>
        <v>126</v>
      </c>
      <c r="E209" s="8">
        <f t="shared" si="9"/>
        <v>1.1036174126302882E-2</v>
      </c>
      <c r="H209" s="70"/>
    </row>
    <row r="210" spans="1:8" ht="16.5" customHeight="1" x14ac:dyDescent="0.25">
      <c r="A210" s="3" t="s">
        <v>131</v>
      </c>
      <c r="B210" s="40">
        <v>45677</v>
      </c>
      <c r="C210" s="40">
        <v>46590</v>
      </c>
      <c r="D210" s="7">
        <f t="shared" si="8"/>
        <v>913</v>
      </c>
      <c r="E210" s="8">
        <f t="shared" si="9"/>
        <v>1.9988177857565077E-2</v>
      </c>
      <c r="H210" s="70"/>
    </row>
    <row r="211" spans="1:8" ht="15" x14ac:dyDescent="0.2">
      <c r="A211" s="14" t="s">
        <v>17</v>
      </c>
      <c r="B211" s="7">
        <f>ROUND(SUM(B209:B210),0)</f>
        <v>57094</v>
      </c>
      <c r="C211" s="7">
        <f>ROUND(SUM(C209:C210),0)</f>
        <v>58133</v>
      </c>
      <c r="D211" s="7">
        <f t="shared" si="8"/>
        <v>1039</v>
      </c>
      <c r="E211" s="8">
        <f t="shared" si="9"/>
        <v>1.8198059340736331E-2</v>
      </c>
      <c r="H211" s="70"/>
    </row>
    <row r="212" spans="1:8" ht="15.75" x14ac:dyDescent="0.25">
      <c r="A212" s="39" t="s">
        <v>132</v>
      </c>
      <c r="B212" s="26">
        <v>3500</v>
      </c>
      <c r="C212" s="26">
        <v>3500</v>
      </c>
      <c r="D212" s="7">
        <f t="shared" si="8"/>
        <v>0</v>
      </c>
      <c r="E212" s="8">
        <f t="shared" si="9"/>
        <v>0</v>
      </c>
    </row>
    <row r="213" spans="1:8" ht="15.75" x14ac:dyDescent="0.25">
      <c r="A213" s="39" t="s">
        <v>133</v>
      </c>
      <c r="B213" s="44"/>
      <c r="C213" s="44"/>
      <c r="D213" s="7"/>
      <c r="E213" s="8"/>
    </row>
    <row r="214" spans="1:8" ht="15" x14ac:dyDescent="0.2">
      <c r="A214" s="3" t="s">
        <v>8</v>
      </c>
      <c r="B214" s="44"/>
      <c r="C214" s="44"/>
      <c r="D214" s="7"/>
      <c r="E214" s="8"/>
      <c r="H214" s="70"/>
    </row>
    <row r="215" spans="1:8" ht="15" x14ac:dyDescent="0.2">
      <c r="A215" s="3" t="s">
        <v>182</v>
      </c>
      <c r="B215" s="7">
        <v>7854</v>
      </c>
      <c r="C215" s="7">
        <v>7940</v>
      </c>
      <c r="D215" s="7">
        <f t="shared" si="8"/>
        <v>86</v>
      </c>
      <c r="E215" s="8">
        <f t="shared" si="9"/>
        <v>1.0949834479246244E-2</v>
      </c>
      <c r="H215" s="70"/>
    </row>
    <row r="216" spans="1:8" ht="15" x14ac:dyDescent="0.2">
      <c r="A216" s="3" t="s">
        <v>134</v>
      </c>
      <c r="B216" s="7">
        <v>7763</v>
      </c>
      <c r="C216" s="7">
        <v>7849</v>
      </c>
      <c r="D216" s="7">
        <f t="shared" si="8"/>
        <v>86</v>
      </c>
      <c r="E216" s="8">
        <f t="shared" si="9"/>
        <v>1.1078191420842457E-2</v>
      </c>
      <c r="H216" s="70"/>
    </row>
    <row r="217" spans="1:8" ht="15" x14ac:dyDescent="0.2">
      <c r="A217" s="3" t="s">
        <v>183</v>
      </c>
      <c r="B217" s="7">
        <v>9431</v>
      </c>
      <c r="C217" s="7">
        <v>9521</v>
      </c>
      <c r="D217" s="7">
        <f t="shared" si="8"/>
        <v>90</v>
      </c>
      <c r="E217" s="8">
        <f t="shared" si="9"/>
        <v>9.5429965009012838E-3</v>
      </c>
      <c r="F217">
        <v>200</v>
      </c>
      <c r="H217" s="70"/>
    </row>
    <row r="218" spans="1:8" ht="15" x14ac:dyDescent="0.2">
      <c r="A218" s="17" t="s">
        <v>22</v>
      </c>
      <c r="B218" s="46">
        <f>ROUND(SUM(B215:B217),0)</f>
        <v>25048</v>
      </c>
      <c r="C218" s="46">
        <f>ROUND(SUM(C215:C217),0)</f>
        <v>25310</v>
      </c>
      <c r="D218" s="7">
        <f t="shared" si="8"/>
        <v>262</v>
      </c>
      <c r="E218" s="8">
        <f t="shared" si="9"/>
        <v>1.0459916959437879E-2</v>
      </c>
    </row>
    <row r="219" spans="1:8" ht="15" x14ac:dyDescent="0.2">
      <c r="A219" s="3" t="s">
        <v>16</v>
      </c>
      <c r="B219" s="44"/>
      <c r="C219" s="44"/>
      <c r="D219" s="7"/>
      <c r="E219" s="8"/>
      <c r="H219" s="70"/>
    </row>
    <row r="220" spans="1:8" ht="15" x14ac:dyDescent="0.2">
      <c r="A220" s="3" t="s">
        <v>186</v>
      </c>
      <c r="B220" s="18">
        <v>6447</v>
      </c>
      <c r="C220" s="18">
        <v>6614</v>
      </c>
      <c r="D220" s="7">
        <f t="shared" si="8"/>
        <v>167</v>
      </c>
      <c r="E220" s="8">
        <f t="shared" si="9"/>
        <v>2.5903521017527534E-2</v>
      </c>
      <c r="H220" s="70"/>
    </row>
    <row r="221" spans="1:8" ht="15" x14ac:dyDescent="0.2">
      <c r="A221" s="3" t="s">
        <v>273</v>
      </c>
      <c r="B221" s="18">
        <v>0</v>
      </c>
      <c r="C221" s="18">
        <v>600</v>
      </c>
      <c r="D221" s="7"/>
      <c r="E221" s="8"/>
      <c r="H221" s="70"/>
    </row>
    <row r="222" spans="1:8" ht="15" x14ac:dyDescent="0.2">
      <c r="A222" s="3" t="s">
        <v>135</v>
      </c>
      <c r="B222" s="7">
        <v>8000</v>
      </c>
      <c r="C222" s="7">
        <v>5800</v>
      </c>
      <c r="D222" s="7">
        <f t="shared" si="8"/>
        <v>-2200</v>
      </c>
      <c r="E222" s="8">
        <f t="shared" si="9"/>
        <v>-0.27500000000000002</v>
      </c>
      <c r="H222" s="70"/>
    </row>
    <row r="223" spans="1:8" ht="15" x14ac:dyDescent="0.2">
      <c r="A223" s="3" t="s">
        <v>239</v>
      </c>
      <c r="B223" s="7">
        <v>4100</v>
      </c>
      <c r="C223" s="7">
        <v>6000</v>
      </c>
      <c r="D223" s="7"/>
      <c r="E223" s="8"/>
    </row>
    <row r="224" spans="1:8" ht="15" x14ac:dyDescent="0.2">
      <c r="A224" s="3" t="s">
        <v>240</v>
      </c>
      <c r="B224" s="7">
        <v>900</v>
      </c>
      <c r="C224" s="7">
        <v>860</v>
      </c>
      <c r="D224" s="7">
        <f t="shared" si="8"/>
        <v>-40</v>
      </c>
      <c r="E224" s="8">
        <f t="shared" si="9"/>
        <v>-4.4444444444444446E-2</v>
      </c>
      <c r="H224" s="70"/>
    </row>
    <row r="225" spans="1:8" ht="15" x14ac:dyDescent="0.2">
      <c r="A225" s="3" t="s">
        <v>188</v>
      </c>
      <c r="B225" s="7">
        <v>15139</v>
      </c>
      <c r="C225" s="7">
        <v>13860</v>
      </c>
      <c r="D225" s="7">
        <f t="shared" si="8"/>
        <v>-1279</v>
      </c>
      <c r="E225" s="8">
        <f t="shared" si="9"/>
        <v>-8.4483783605257948E-2</v>
      </c>
      <c r="H225" s="70"/>
    </row>
    <row r="226" spans="1:8" ht="15" x14ac:dyDescent="0.2">
      <c r="A226" s="3" t="s">
        <v>228</v>
      </c>
      <c r="B226" s="7">
        <v>1020</v>
      </c>
      <c r="C226" s="7">
        <v>1020</v>
      </c>
      <c r="D226" s="7">
        <f t="shared" si="8"/>
        <v>0</v>
      </c>
      <c r="E226" s="8">
        <f t="shared" si="9"/>
        <v>0</v>
      </c>
    </row>
    <row r="227" spans="1:8" ht="15" x14ac:dyDescent="0.2">
      <c r="A227" s="3" t="s">
        <v>136</v>
      </c>
      <c r="B227" s="7">
        <v>400</v>
      </c>
      <c r="C227" s="7">
        <v>500</v>
      </c>
      <c r="D227" s="7">
        <f t="shared" si="8"/>
        <v>100</v>
      </c>
      <c r="E227" s="8">
        <f t="shared" si="9"/>
        <v>0.25</v>
      </c>
    </row>
    <row r="228" spans="1:8" ht="15" x14ac:dyDescent="0.2">
      <c r="A228" s="3" t="s">
        <v>137</v>
      </c>
      <c r="B228" s="7">
        <v>875</v>
      </c>
      <c r="C228" s="7">
        <v>700</v>
      </c>
      <c r="D228" s="7">
        <f t="shared" si="8"/>
        <v>-175</v>
      </c>
      <c r="E228" s="8">
        <f t="shared" si="9"/>
        <v>-0.2</v>
      </c>
      <c r="H228" s="70"/>
    </row>
    <row r="229" spans="1:8" ht="15" x14ac:dyDescent="0.2">
      <c r="A229" s="3" t="s">
        <v>48</v>
      </c>
      <c r="B229" s="7">
        <v>2400</v>
      </c>
      <c r="C229" s="7">
        <v>2400</v>
      </c>
      <c r="D229" s="7">
        <f t="shared" si="8"/>
        <v>0</v>
      </c>
      <c r="E229" s="8">
        <f t="shared" si="9"/>
        <v>0</v>
      </c>
    </row>
    <row r="230" spans="1:8" ht="15" x14ac:dyDescent="0.2">
      <c r="A230" s="3" t="s">
        <v>51</v>
      </c>
      <c r="B230" s="7">
        <v>600</v>
      </c>
      <c r="C230" s="7">
        <v>700</v>
      </c>
      <c r="D230" s="7">
        <f t="shared" si="8"/>
        <v>100</v>
      </c>
      <c r="E230" s="8">
        <f t="shared" si="9"/>
        <v>0.16666666666666666</v>
      </c>
    </row>
    <row r="231" spans="1:8" ht="15" x14ac:dyDescent="0.2">
      <c r="A231" s="3" t="s">
        <v>138</v>
      </c>
      <c r="B231" s="7">
        <v>50</v>
      </c>
      <c r="C231" s="7">
        <v>50</v>
      </c>
      <c r="D231" s="7">
        <f t="shared" si="8"/>
        <v>0</v>
      </c>
      <c r="E231" s="8">
        <f t="shared" si="9"/>
        <v>0</v>
      </c>
    </row>
    <row r="232" spans="1:8" ht="16.5" customHeight="1" x14ac:dyDescent="0.2">
      <c r="A232" s="3" t="s">
        <v>65</v>
      </c>
      <c r="B232" s="7">
        <v>350</v>
      </c>
      <c r="C232" s="7">
        <v>400</v>
      </c>
      <c r="D232" s="7">
        <f t="shared" si="8"/>
        <v>50</v>
      </c>
      <c r="E232" s="8">
        <f t="shared" si="9"/>
        <v>0.14285714285714285</v>
      </c>
      <c r="H232" s="70"/>
    </row>
    <row r="233" spans="1:8" ht="15" x14ac:dyDescent="0.2">
      <c r="A233" s="3" t="s">
        <v>139</v>
      </c>
      <c r="B233" s="7">
        <v>3900</v>
      </c>
      <c r="C233" s="7">
        <v>3900</v>
      </c>
      <c r="D233" s="7">
        <f t="shared" si="8"/>
        <v>0</v>
      </c>
      <c r="E233" s="8">
        <f t="shared" si="9"/>
        <v>0</v>
      </c>
    </row>
    <row r="234" spans="1:8" ht="15" x14ac:dyDescent="0.2">
      <c r="A234" s="3" t="s">
        <v>274</v>
      </c>
      <c r="B234" s="7">
        <v>400</v>
      </c>
      <c r="C234" s="7">
        <v>1200</v>
      </c>
      <c r="D234" s="7">
        <f t="shared" si="8"/>
        <v>800</v>
      </c>
      <c r="E234" s="8">
        <f t="shared" si="9"/>
        <v>2</v>
      </c>
    </row>
    <row r="235" spans="1:8" ht="15" x14ac:dyDescent="0.2">
      <c r="A235" s="3" t="s">
        <v>140</v>
      </c>
      <c r="B235" s="7">
        <v>75</v>
      </c>
      <c r="C235" s="7">
        <v>150</v>
      </c>
      <c r="D235" s="7">
        <f t="shared" si="8"/>
        <v>75</v>
      </c>
      <c r="E235" s="8">
        <f t="shared" si="9"/>
        <v>1</v>
      </c>
      <c r="H235" s="70"/>
    </row>
    <row r="236" spans="1:8" ht="15" x14ac:dyDescent="0.2">
      <c r="A236" s="17" t="s">
        <v>22</v>
      </c>
      <c r="B236" s="46">
        <f>ROUND(SUM(B220:B235),0)</f>
        <v>44656</v>
      </c>
      <c r="C236" s="46">
        <f>ROUND(SUM(C220:C235),0)</f>
        <v>44754</v>
      </c>
      <c r="D236" s="7">
        <f t="shared" si="8"/>
        <v>98</v>
      </c>
      <c r="E236" s="8">
        <f t="shared" si="9"/>
        <v>2.194553923324973E-3</v>
      </c>
      <c r="H236" s="70"/>
    </row>
    <row r="237" spans="1:8" ht="15" x14ac:dyDescent="0.2">
      <c r="A237" s="14" t="s">
        <v>5</v>
      </c>
      <c r="B237" s="7">
        <f>ROUND(SUM(B218,B236),0)</f>
        <v>69704</v>
      </c>
      <c r="C237" s="7">
        <f>ROUND(SUM(C218,C236),0)</f>
        <v>70064</v>
      </c>
      <c r="D237" s="7">
        <f t="shared" si="8"/>
        <v>360</v>
      </c>
      <c r="E237" s="8">
        <f t="shared" si="9"/>
        <v>5.1646964306209112E-3</v>
      </c>
      <c r="H237" s="70"/>
    </row>
    <row r="238" spans="1:8" ht="15.75" x14ac:dyDescent="0.25">
      <c r="A238" s="45" t="s">
        <v>141</v>
      </c>
      <c r="B238" s="40">
        <v>29000</v>
      </c>
      <c r="C238" s="40">
        <v>29000</v>
      </c>
      <c r="D238" s="7">
        <f t="shared" si="8"/>
        <v>0</v>
      </c>
      <c r="E238" s="8">
        <f t="shared" si="9"/>
        <v>0</v>
      </c>
      <c r="F238" s="10"/>
    </row>
    <row r="239" spans="1:8" ht="15.75" x14ac:dyDescent="0.25">
      <c r="A239" s="39" t="s">
        <v>142</v>
      </c>
      <c r="B239" s="44"/>
      <c r="C239" s="44"/>
      <c r="D239" s="7"/>
      <c r="E239" s="8"/>
    </row>
    <row r="240" spans="1:8" ht="15.75" x14ac:dyDescent="0.25">
      <c r="A240" s="3" t="s">
        <v>245</v>
      </c>
      <c r="B240" s="40">
        <v>1100</v>
      </c>
      <c r="C240" s="40">
        <v>1100</v>
      </c>
      <c r="D240" s="7">
        <f t="shared" si="8"/>
        <v>0</v>
      </c>
      <c r="E240" s="8">
        <f t="shared" si="9"/>
        <v>0</v>
      </c>
    </row>
    <row r="241" spans="1:8" ht="15" x14ac:dyDescent="0.2">
      <c r="A241" s="14" t="s">
        <v>17</v>
      </c>
      <c r="B241" s="7">
        <f>ROUND(SUM(B240:B240),0)</f>
        <v>1100</v>
      </c>
      <c r="C241" s="7">
        <f>ROUND(SUM(C240:C240),0)</f>
        <v>1100</v>
      </c>
      <c r="D241" s="7">
        <f t="shared" si="8"/>
        <v>0</v>
      </c>
      <c r="E241" s="8">
        <f t="shared" si="9"/>
        <v>0</v>
      </c>
      <c r="H241" s="70"/>
    </row>
    <row r="242" spans="1:8" ht="18" x14ac:dyDescent="0.25">
      <c r="A242" s="34" t="s">
        <v>143</v>
      </c>
      <c r="B242" s="27">
        <f>B207+B211+B212+B237+B238+B241</f>
        <v>464048</v>
      </c>
      <c r="C242" s="27">
        <f>C207+C211+C212+C237+C238+C241</f>
        <v>473057</v>
      </c>
      <c r="D242" s="7">
        <f t="shared" si="8"/>
        <v>9009</v>
      </c>
      <c r="E242" s="8">
        <f t="shared" si="9"/>
        <v>1.9413939937247871E-2</v>
      </c>
    </row>
    <row r="243" spans="1:8" ht="15.75" x14ac:dyDescent="0.25">
      <c r="A243" s="39" t="s">
        <v>144</v>
      </c>
      <c r="B243" s="44"/>
      <c r="C243" s="44"/>
      <c r="D243" s="7"/>
      <c r="E243" s="8"/>
    </row>
    <row r="244" spans="1:8" ht="15" x14ac:dyDescent="0.2">
      <c r="A244" s="11" t="s">
        <v>8</v>
      </c>
      <c r="B244" s="44"/>
      <c r="C244" s="44"/>
      <c r="D244" s="7"/>
      <c r="E244" s="8"/>
    </row>
    <row r="245" spans="1:8" ht="15" x14ac:dyDescent="0.2">
      <c r="A245" s="3" t="s">
        <v>9</v>
      </c>
      <c r="B245" s="6">
        <v>400</v>
      </c>
      <c r="C245" s="6">
        <v>400</v>
      </c>
      <c r="D245" s="7">
        <f t="shared" si="8"/>
        <v>0</v>
      </c>
      <c r="E245" s="8">
        <f t="shared" si="9"/>
        <v>0</v>
      </c>
    </row>
    <row r="246" spans="1:8" ht="15" x14ac:dyDescent="0.2">
      <c r="A246" s="3" t="s">
        <v>145</v>
      </c>
      <c r="B246" s="6">
        <v>800</v>
      </c>
      <c r="C246" s="6">
        <v>800</v>
      </c>
      <c r="D246" s="7">
        <f t="shared" si="8"/>
        <v>0</v>
      </c>
      <c r="E246" s="8">
        <f t="shared" si="9"/>
        <v>0</v>
      </c>
      <c r="H246" s="70"/>
    </row>
    <row r="247" spans="1:8" ht="15" x14ac:dyDescent="0.2">
      <c r="A247" s="17" t="s">
        <v>22</v>
      </c>
      <c r="B247" s="46">
        <f>ROUND(SUM(B245:B246),0)</f>
        <v>1200</v>
      </c>
      <c r="C247" s="46">
        <f>ROUND(SUM(C245:C246),0)</f>
        <v>1200</v>
      </c>
      <c r="D247" s="7">
        <f t="shared" si="8"/>
        <v>0</v>
      </c>
      <c r="E247" s="8">
        <f t="shared" si="9"/>
        <v>0</v>
      </c>
      <c r="H247" s="70"/>
    </row>
    <row r="248" spans="1:8" ht="15.75" x14ac:dyDescent="0.25">
      <c r="A248" s="3" t="s">
        <v>16</v>
      </c>
      <c r="B248" s="40">
        <v>1378</v>
      </c>
      <c r="C248" s="40">
        <v>1378</v>
      </c>
      <c r="D248" s="7">
        <f t="shared" si="8"/>
        <v>0</v>
      </c>
      <c r="E248" s="8">
        <f t="shared" si="9"/>
        <v>0</v>
      </c>
      <c r="H248" s="70"/>
    </row>
    <row r="249" spans="1:8" ht="15" x14ac:dyDescent="0.2">
      <c r="A249" s="14" t="s">
        <v>5</v>
      </c>
      <c r="B249" s="7">
        <f>ROUND(SUM(B247,B248),0)</f>
        <v>2578</v>
      </c>
      <c r="C249" s="7">
        <f>ROUND(SUM(C247,C248),0)</f>
        <v>2578</v>
      </c>
      <c r="D249" s="7">
        <f t="shared" si="8"/>
        <v>0</v>
      </c>
      <c r="E249" s="8">
        <f t="shared" si="9"/>
        <v>0</v>
      </c>
      <c r="H249" s="70"/>
    </row>
    <row r="250" spans="1:8" ht="15.75" x14ac:dyDescent="0.25">
      <c r="A250" s="39" t="s">
        <v>146</v>
      </c>
      <c r="B250" s="40">
        <v>6000</v>
      </c>
      <c r="C250" s="40">
        <v>6000</v>
      </c>
      <c r="D250" s="7">
        <f t="shared" si="8"/>
        <v>0</v>
      </c>
      <c r="E250" s="8">
        <f t="shared" si="9"/>
        <v>0</v>
      </c>
    </row>
    <row r="251" spans="1:8" ht="15.75" x14ac:dyDescent="0.25">
      <c r="A251" s="39" t="s">
        <v>147</v>
      </c>
      <c r="B251" s="44"/>
      <c r="C251" s="44"/>
      <c r="D251" s="7"/>
      <c r="E251" s="8"/>
      <c r="H251" s="70"/>
    </row>
    <row r="252" spans="1:8" ht="15.75" x14ac:dyDescent="0.25">
      <c r="A252" s="16" t="s">
        <v>3</v>
      </c>
      <c r="B252" s="26">
        <v>3451</v>
      </c>
      <c r="C252" s="26">
        <v>3489</v>
      </c>
      <c r="D252" s="7">
        <f t="shared" ref="D252:D303" si="10">(C252-B252)</f>
        <v>38</v>
      </c>
      <c r="E252" s="8">
        <f t="shared" ref="E252:E303" si="11">(C252-B252)/B252</f>
        <v>1.1011301072153E-2</v>
      </c>
    </row>
    <row r="253" spans="1:8" ht="15.75" x14ac:dyDescent="0.25">
      <c r="A253" s="16" t="s">
        <v>4</v>
      </c>
      <c r="B253" s="40">
        <v>335</v>
      </c>
      <c r="C253" s="40">
        <v>342</v>
      </c>
      <c r="D253" s="7">
        <f t="shared" si="10"/>
        <v>7</v>
      </c>
      <c r="E253" s="8">
        <f t="shared" si="11"/>
        <v>2.0895522388059702E-2</v>
      </c>
      <c r="H253" s="70"/>
    </row>
    <row r="254" spans="1:8" ht="15" x14ac:dyDescent="0.2">
      <c r="A254" s="24" t="s">
        <v>5</v>
      </c>
      <c r="B254" s="15">
        <f>ROUND(SUM(B252:B253),0)</f>
        <v>3786</v>
      </c>
      <c r="C254" s="15">
        <f>ROUND(SUM(C252:C253),0)</f>
        <v>3831</v>
      </c>
      <c r="D254" s="7">
        <f t="shared" si="10"/>
        <v>45</v>
      </c>
      <c r="E254" s="8">
        <f t="shared" si="11"/>
        <v>1.1885895404120444E-2</v>
      </c>
      <c r="H254" s="70"/>
    </row>
    <row r="255" spans="1:8" ht="15.75" x14ac:dyDescent="0.25">
      <c r="A255" s="39" t="s">
        <v>148</v>
      </c>
      <c r="B255" s="40">
        <v>3042</v>
      </c>
      <c r="C255" s="40">
        <v>3624</v>
      </c>
      <c r="D255" s="7">
        <f t="shared" si="10"/>
        <v>582</v>
      </c>
      <c r="E255" s="8">
        <f t="shared" si="11"/>
        <v>0.19132149901380671</v>
      </c>
      <c r="H255" s="70"/>
    </row>
    <row r="256" spans="1:8" ht="15.75" x14ac:dyDescent="0.25">
      <c r="A256" s="39" t="s">
        <v>234</v>
      </c>
      <c r="B256" s="40">
        <v>6180</v>
      </c>
      <c r="C256" s="40">
        <v>6180</v>
      </c>
      <c r="D256" s="7">
        <f>(C256-B256)</f>
        <v>0</v>
      </c>
      <c r="E256" s="8">
        <f>(C256-B256)/B256</f>
        <v>0</v>
      </c>
      <c r="H256" s="70"/>
    </row>
    <row r="257" spans="1:8" ht="18" x14ac:dyDescent="0.25">
      <c r="A257" s="34" t="s">
        <v>149</v>
      </c>
      <c r="B257" s="27">
        <f>ROUND(SUM(B249+B250+B254+B255+B256),0)</f>
        <v>21586</v>
      </c>
      <c r="C257" s="27">
        <f>ROUND(SUM(C249+C250+C254+C255+C256),0)</f>
        <v>22213</v>
      </c>
      <c r="D257" s="7">
        <f t="shared" si="10"/>
        <v>627</v>
      </c>
      <c r="E257" s="8">
        <f t="shared" si="11"/>
        <v>2.904660428055221E-2</v>
      </c>
    </row>
    <row r="258" spans="1:8" ht="15.75" x14ac:dyDescent="0.25">
      <c r="A258" s="39" t="s">
        <v>150</v>
      </c>
      <c r="B258" s="44"/>
      <c r="C258" s="44"/>
      <c r="D258" s="7"/>
      <c r="E258" s="8"/>
    </row>
    <row r="259" spans="1:8" ht="15" x14ac:dyDescent="0.2">
      <c r="A259" s="3" t="s">
        <v>8</v>
      </c>
      <c r="B259" s="44"/>
      <c r="C259" s="44"/>
      <c r="D259" s="7"/>
      <c r="E259" s="8"/>
      <c r="H259" s="70"/>
    </row>
    <row r="260" spans="1:8" ht="15" x14ac:dyDescent="0.2">
      <c r="A260" s="3" t="s">
        <v>151</v>
      </c>
      <c r="B260" s="7">
        <v>37718</v>
      </c>
      <c r="C260" s="7">
        <v>38133</v>
      </c>
      <c r="D260" s="7">
        <f t="shared" si="10"/>
        <v>415</v>
      </c>
      <c r="E260" s="8">
        <f t="shared" si="11"/>
        <v>1.1002704279124026E-2</v>
      </c>
      <c r="H260" s="70"/>
    </row>
    <row r="261" spans="1:8" ht="15" x14ac:dyDescent="0.2">
      <c r="A261" s="3" t="s">
        <v>152</v>
      </c>
      <c r="B261" s="7">
        <v>14686</v>
      </c>
      <c r="C261" s="7">
        <v>14847</v>
      </c>
      <c r="D261" s="7">
        <f t="shared" si="10"/>
        <v>161</v>
      </c>
      <c r="E261" s="8">
        <f t="shared" si="11"/>
        <v>1.09628217349857E-2</v>
      </c>
      <c r="H261" s="70"/>
    </row>
    <row r="262" spans="1:8" ht="15" x14ac:dyDescent="0.2">
      <c r="A262" s="3" t="s">
        <v>47</v>
      </c>
      <c r="B262" s="7">
        <v>1006</v>
      </c>
      <c r="C262" s="7">
        <v>1017</v>
      </c>
      <c r="D262" s="7">
        <f t="shared" si="10"/>
        <v>11</v>
      </c>
      <c r="E262" s="8">
        <f t="shared" si="11"/>
        <v>1.0934393638170975E-2</v>
      </c>
    </row>
    <row r="263" spans="1:8" ht="15" x14ac:dyDescent="0.2">
      <c r="A263" s="3" t="s">
        <v>189</v>
      </c>
      <c r="B263" s="6">
        <v>100</v>
      </c>
      <c r="C263" s="6">
        <v>100</v>
      </c>
      <c r="D263" s="7">
        <f t="shared" si="10"/>
        <v>0</v>
      </c>
      <c r="E263" s="8">
        <f t="shared" si="11"/>
        <v>0</v>
      </c>
      <c r="H263" s="70"/>
    </row>
    <row r="264" spans="1:8" ht="15" x14ac:dyDescent="0.2">
      <c r="A264" s="17" t="s">
        <v>22</v>
      </c>
      <c r="B264" s="46">
        <f>ROUND(SUM(B260:B263),0)</f>
        <v>53510</v>
      </c>
      <c r="C264" s="46">
        <f>ROUND(SUM(C260:C263),0)</f>
        <v>54097</v>
      </c>
      <c r="D264" s="7">
        <f t="shared" si="10"/>
        <v>587</v>
      </c>
      <c r="E264" s="8">
        <f t="shared" si="11"/>
        <v>1.096991216595029E-2</v>
      </c>
    </row>
    <row r="265" spans="1:8" ht="15" x14ac:dyDescent="0.2">
      <c r="A265" s="3" t="s">
        <v>16</v>
      </c>
      <c r="B265" s="44"/>
      <c r="C265" s="44"/>
      <c r="D265" s="7"/>
      <c r="E265" s="8"/>
    </row>
    <row r="266" spans="1:8" s="10" customFormat="1" ht="15" x14ac:dyDescent="0.2">
      <c r="A266" s="3" t="s">
        <v>153</v>
      </c>
      <c r="B266" s="6">
        <v>350</v>
      </c>
      <c r="C266" s="6">
        <v>350</v>
      </c>
      <c r="D266" s="7">
        <f t="shared" si="10"/>
        <v>0</v>
      </c>
      <c r="E266" s="8">
        <f t="shared" si="11"/>
        <v>0</v>
      </c>
    </row>
    <row r="267" spans="1:8" s="10" customFormat="1" ht="15" x14ac:dyDescent="0.2">
      <c r="A267" s="3" t="s">
        <v>154</v>
      </c>
      <c r="B267" s="6">
        <v>150</v>
      </c>
      <c r="C267" s="6">
        <v>150</v>
      </c>
      <c r="D267" s="7">
        <f t="shared" si="10"/>
        <v>0</v>
      </c>
      <c r="E267" s="8">
        <f t="shared" si="11"/>
        <v>0</v>
      </c>
      <c r="H267" s="71"/>
    </row>
    <row r="268" spans="1:8" s="10" customFormat="1" ht="15" x14ac:dyDescent="0.2">
      <c r="A268" s="3" t="s">
        <v>155</v>
      </c>
      <c r="B268" s="7">
        <v>4629</v>
      </c>
      <c r="C268" s="7">
        <v>5092</v>
      </c>
      <c r="D268" s="7">
        <f t="shared" si="10"/>
        <v>463</v>
      </c>
      <c r="E268" s="8">
        <f t="shared" si="11"/>
        <v>0.10002160293799957</v>
      </c>
      <c r="H268" s="71"/>
    </row>
    <row r="269" spans="1:8" s="10" customFormat="1" ht="15" x14ac:dyDescent="0.2">
      <c r="A269" s="3" t="s">
        <v>156</v>
      </c>
      <c r="B269" s="7">
        <v>9811</v>
      </c>
      <c r="C269" s="7">
        <v>15472</v>
      </c>
      <c r="D269" s="7">
        <f t="shared" si="10"/>
        <v>5661</v>
      </c>
      <c r="E269" s="8">
        <f t="shared" si="11"/>
        <v>0.57700540209968398</v>
      </c>
    </row>
    <row r="270" spans="1:8" s="10" customFormat="1" ht="15" x14ac:dyDescent="0.2">
      <c r="A270" s="3" t="s">
        <v>138</v>
      </c>
      <c r="B270" s="6">
        <v>200</v>
      </c>
      <c r="C270" s="6">
        <v>200</v>
      </c>
      <c r="D270" s="7">
        <f t="shared" si="10"/>
        <v>0</v>
      </c>
      <c r="E270" s="8">
        <f t="shared" si="11"/>
        <v>0</v>
      </c>
    </row>
    <row r="271" spans="1:8" s="10" customFormat="1" ht="15" x14ac:dyDescent="0.2">
      <c r="A271" s="3" t="s">
        <v>157</v>
      </c>
      <c r="B271" s="6">
        <v>100</v>
      </c>
      <c r="C271" s="6">
        <v>100</v>
      </c>
      <c r="D271" s="7">
        <f t="shared" si="10"/>
        <v>0</v>
      </c>
      <c r="E271" s="8">
        <f t="shared" si="11"/>
        <v>0</v>
      </c>
    </row>
    <row r="272" spans="1:8" s="10" customFormat="1" ht="15" x14ac:dyDescent="0.2">
      <c r="A272" s="3" t="s">
        <v>158</v>
      </c>
      <c r="B272" s="6">
        <v>200</v>
      </c>
      <c r="C272" s="6">
        <v>200</v>
      </c>
      <c r="D272" s="7">
        <f t="shared" si="10"/>
        <v>0</v>
      </c>
      <c r="E272" s="8">
        <f t="shared" si="11"/>
        <v>0</v>
      </c>
      <c r="H272" s="71"/>
    </row>
    <row r="273" spans="1:8" s="10" customFormat="1" ht="15" x14ac:dyDescent="0.2">
      <c r="A273" s="3" t="s">
        <v>159</v>
      </c>
      <c r="B273" s="7">
        <v>1200</v>
      </c>
      <c r="C273" s="7">
        <v>1756</v>
      </c>
      <c r="D273" s="7">
        <f t="shared" si="10"/>
        <v>556</v>
      </c>
      <c r="E273" s="8">
        <f t="shared" si="11"/>
        <v>0.46333333333333332</v>
      </c>
    </row>
    <row r="274" spans="1:8" s="10" customFormat="1" ht="15" x14ac:dyDescent="0.2">
      <c r="A274" s="3" t="s">
        <v>26</v>
      </c>
      <c r="B274" s="7">
        <v>500</v>
      </c>
      <c r="C274" s="7">
        <v>500</v>
      </c>
      <c r="D274" s="7">
        <f t="shared" si="10"/>
        <v>0</v>
      </c>
      <c r="E274" s="8">
        <f t="shared" si="11"/>
        <v>0</v>
      </c>
      <c r="H274" s="71"/>
    </row>
    <row r="275" spans="1:8" s="10" customFormat="1" ht="15" x14ac:dyDescent="0.2">
      <c r="A275" s="3" t="s">
        <v>160</v>
      </c>
      <c r="B275" s="6">
        <v>1320</v>
      </c>
      <c r="C275" s="6">
        <v>1320</v>
      </c>
      <c r="D275" s="7">
        <f t="shared" si="10"/>
        <v>0</v>
      </c>
      <c r="E275" s="8">
        <f t="shared" si="11"/>
        <v>0</v>
      </c>
      <c r="H275" s="71"/>
    </row>
    <row r="276" spans="1:8" s="10" customFormat="1" ht="15" x14ac:dyDescent="0.2">
      <c r="A276" s="17" t="s">
        <v>22</v>
      </c>
      <c r="B276" s="47">
        <f>ROUND(SUM(B266:B275),0)</f>
        <v>18460</v>
      </c>
      <c r="C276" s="47">
        <f>ROUND(SUM(C266:C275),0)</f>
        <v>25140</v>
      </c>
      <c r="D276" s="7">
        <f t="shared" si="10"/>
        <v>6680</v>
      </c>
      <c r="E276" s="8">
        <f t="shared" si="11"/>
        <v>0.36186348862405199</v>
      </c>
      <c r="H276" s="71"/>
    </row>
    <row r="277" spans="1:8" s="10" customFormat="1" ht="15" x14ac:dyDescent="0.2">
      <c r="A277" s="14" t="s">
        <v>5</v>
      </c>
      <c r="B277" s="7">
        <f>ROUND(SUM(B264,B276),0)</f>
        <v>71970</v>
      </c>
      <c r="C277" s="7">
        <f>ROUND(SUM(C264,C276),0)</f>
        <v>79237</v>
      </c>
      <c r="D277" s="7">
        <f t="shared" si="10"/>
        <v>7267</v>
      </c>
      <c r="E277" s="8">
        <f t="shared" si="11"/>
        <v>0.10097262748367375</v>
      </c>
    </row>
    <row r="278" spans="1:8" s="10" customFormat="1" ht="15.75" x14ac:dyDescent="0.25">
      <c r="A278" s="39" t="s">
        <v>161</v>
      </c>
      <c r="B278" s="40">
        <v>150</v>
      </c>
      <c r="C278" s="40">
        <v>150</v>
      </c>
      <c r="D278" s="7">
        <f t="shared" si="10"/>
        <v>0</v>
      </c>
      <c r="E278" s="8">
        <f t="shared" si="11"/>
        <v>0</v>
      </c>
    </row>
    <row r="279" spans="1:8" s="10" customFormat="1" ht="15.75" x14ac:dyDescent="0.25">
      <c r="A279" s="39" t="s">
        <v>162</v>
      </c>
      <c r="B279" s="40">
        <v>75</v>
      </c>
      <c r="C279" s="40">
        <v>75</v>
      </c>
      <c r="D279" s="7">
        <f t="shared" si="10"/>
        <v>0</v>
      </c>
      <c r="E279" s="8">
        <f t="shared" si="11"/>
        <v>0</v>
      </c>
      <c r="H279" s="71"/>
    </row>
    <row r="280" spans="1:8" s="10" customFormat="1" ht="18" x14ac:dyDescent="0.25">
      <c r="A280" s="34" t="s">
        <v>163</v>
      </c>
      <c r="B280" s="27">
        <f>B277+B278+B279</f>
        <v>72195</v>
      </c>
      <c r="C280" s="27">
        <f>C277+C278+C279</f>
        <v>79462</v>
      </c>
      <c r="D280" s="7">
        <f t="shared" si="10"/>
        <v>7267</v>
      </c>
      <c r="E280" s="8">
        <f t="shared" si="11"/>
        <v>0.10065794030057483</v>
      </c>
      <c r="H280" s="71"/>
    </row>
    <row r="281" spans="1:8" s="10" customFormat="1" ht="15.75" x14ac:dyDescent="0.25">
      <c r="A281" s="39" t="s">
        <v>164</v>
      </c>
      <c r="B281" s="26">
        <v>260000</v>
      </c>
      <c r="C281" s="26">
        <v>260000</v>
      </c>
      <c r="D281" s="7">
        <f t="shared" si="10"/>
        <v>0</v>
      </c>
      <c r="E281" s="8">
        <f t="shared" si="11"/>
        <v>0</v>
      </c>
      <c r="H281" s="71"/>
    </row>
    <row r="282" spans="1:8" ht="15.75" x14ac:dyDescent="0.25">
      <c r="A282" s="39" t="s">
        <v>165</v>
      </c>
      <c r="B282" s="26">
        <v>98850</v>
      </c>
      <c r="C282" s="26">
        <v>91938</v>
      </c>
      <c r="D282" s="7">
        <f t="shared" si="10"/>
        <v>-6912</v>
      </c>
      <c r="E282" s="8">
        <f t="shared" si="11"/>
        <v>-6.9924127465857355E-2</v>
      </c>
      <c r="H282" s="70"/>
    </row>
    <row r="283" spans="1:8" ht="15.75" x14ac:dyDescent="0.25">
      <c r="A283" s="39" t="s">
        <v>166</v>
      </c>
      <c r="B283" s="26">
        <v>1100</v>
      </c>
      <c r="C283" s="26">
        <v>1100</v>
      </c>
      <c r="D283" s="7">
        <f>(C283-B283)</f>
        <v>0</v>
      </c>
      <c r="E283" s="8">
        <f>(C283-B283)/B283</f>
        <v>0</v>
      </c>
      <c r="H283" s="70"/>
    </row>
    <row r="284" spans="1:8" ht="18" customHeight="1" x14ac:dyDescent="0.25">
      <c r="A284" s="59" t="s">
        <v>167</v>
      </c>
      <c r="B284" s="27">
        <f>SUM(B281+B282+B283)</f>
        <v>359950</v>
      </c>
      <c r="C284" s="27">
        <f>SUM(C281+C282+C283)</f>
        <v>353038</v>
      </c>
      <c r="D284" s="7">
        <f t="shared" si="10"/>
        <v>-6912</v>
      </c>
      <c r="E284" s="8">
        <f t="shared" si="11"/>
        <v>-1.9202667037088485E-2</v>
      </c>
    </row>
    <row r="285" spans="1:8" ht="15.75" x14ac:dyDescent="0.25">
      <c r="A285" s="39" t="s">
        <v>168</v>
      </c>
      <c r="B285" s="43"/>
      <c r="C285" s="43"/>
      <c r="D285" s="7"/>
      <c r="E285" s="8"/>
      <c r="H285" s="70"/>
    </row>
    <row r="286" spans="1:8" ht="15" x14ac:dyDescent="0.2">
      <c r="A286" s="36" t="s">
        <v>169</v>
      </c>
      <c r="B286" s="7">
        <v>1182</v>
      </c>
      <c r="C286" s="7">
        <v>1310</v>
      </c>
      <c r="D286" s="7">
        <f t="shared" si="10"/>
        <v>128</v>
      </c>
      <c r="E286" s="8">
        <f t="shared" si="11"/>
        <v>0.10829103214890017</v>
      </c>
      <c r="H286" s="70"/>
    </row>
    <row r="287" spans="1:8" ht="15" x14ac:dyDescent="0.2">
      <c r="A287" s="36" t="s">
        <v>170</v>
      </c>
      <c r="B287" s="7">
        <v>16241</v>
      </c>
      <c r="C287" s="7">
        <v>16507</v>
      </c>
      <c r="D287" s="7">
        <f t="shared" si="10"/>
        <v>266</v>
      </c>
      <c r="E287" s="8">
        <f t="shared" si="11"/>
        <v>1.637830182870513E-2</v>
      </c>
      <c r="H287" s="70"/>
    </row>
    <row r="288" spans="1:8" ht="15.75" x14ac:dyDescent="0.25">
      <c r="A288" s="37" t="s">
        <v>5</v>
      </c>
      <c r="B288" s="40">
        <f>ROUND(SUM(B286:B287),0)</f>
        <v>17423</v>
      </c>
      <c r="C288" s="40">
        <f>ROUND(SUM(C286:C287),0)</f>
        <v>17817</v>
      </c>
      <c r="D288" s="7">
        <f t="shared" si="10"/>
        <v>394</v>
      </c>
      <c r="E288" s="8">
        <f t="shared" si="11"/>
        <v>2.2613786374332777E-2</v>
      </c>
      <c r="H288" s="70"/>
    </row>
    <row r="289" spans="1:8" ht="15.75" x14ac:dyDescent="0.25">
      <c r="A289" s="39" t="s">
        <v>171</v>
      </c>
      <c r="B289" s="40">
        <v>74000</v>
      </c>
      <c r="C289" s="40">
        <v>84000</v>
      </c>
      <c r="D289" s="7">
        <f t="shared" si="10"/>
        <v>10000</v>
      </c>
      <c r="E289" s="8">
        <f t="shared" si="11"/>
        <v>0.13513513513513514</v>
      </c>
      <c r="H289" s="70"/>
    </row>
    <row r="290" spans="1:8" ht="15.75" x14ac:dyDescent="0.25">
      <c r="A290" s="39" t="s">
        <v>226</v>
      </c>
      <c r="B290" s="40">
        <v>10000</v>
      </c>
      <c r="C290" s="40">
        <v>10000</v>
      </c>
      <c r="D290" s="7">
        <f>(C290-B290)</f>
        <v>0</v>
      </c>
      <c r="E290" s="8">
        <f>(C290-B290)/B290</f>
        <v>0</v>
      </c>
      <c r="H290" s="70"/>
    </row>
    <row r="291" spans="1:8" ht="15.75" x14ac:dyDescent="0.25">
      <c r="A291" s="39" t="s">
        <v>172</v>
      </c>
      <c r="B291" s="26">
        <v>104000</v>
      </c>
      <c r="C291" s="26">
        <v>109200</v>
      </c>
      <c r="D291" s="7">
        <f t="shared" si="10"/>
        <v>5200</v>
      </c>
      <c r="E291" s="8">
        <f t="shared" si="11"/>
        <v>0.05</v>
      </c>
      <c r="H291" s="70"/>
    </row>
    <row r="292" spans="1:8" ht="15.75" x14ac:dyDescent="0.25">
      <c r="A292" s="39" t="s">
        <v>173</v>
      </c>
      <c r="B292" s="26">
        <v>8500</v>
      </c>
      <c r="C292" s="26">
        <v>9420</v>
      </c>
      <c r="D292" s="7">
        <f t="shared" si="10"/>
        <v>920</v>
      </c>
      <c r="E292" s="8">
        <f t="shared" si="11"/>
        <v>0.10823529411764705</v>
      </c>
      <c r="H292" s="70"/>
    </row>
    <row r="293" spans="1:8" ht="15.75" x14ac:dyDescent="0.25">
      <c r="A293" s="39" t="s">
        <v>174</v>
      </c>
      <c r="B293" s="40">
        <v>1500</v>
      </c>
      <c r="C293" s="40">
        <v>1575</v>
      </c>
      <c r="D293" s="7">
        <f t="shared" si="10"/>
        <v>75</v>
      </c>
      <c r="E293" s="8">
        <f t="shared" si="11"/>
        <v>0.05</v>
      </c>
      <c r="H293" s="70"/>
    </row>
    <row r="294" spans="1:8" ht="15.75" x14ac:dyDescent="0.25">
      <c r="A294" s="39" t="s">
        <v>175</v>
      </c>
      <c r="B294" s="40">
        <v>92000</v>
      </c>
      <c r="C294" s="40">
        <v>101200</v>
      </c>
      <c r="D294" s="7">
        <f t="shared" si="10"/>
        <v>9200</v>
      </c>
      <c r="E294" s="8">
        <f t="shared" si="11"/>
        <v>0.1</v>
      </c>
    </row>
    <row r="295" spans="1:8" ht="15.75" x14ac:dyDescent="0.25">
      <c r="A295" s="39" t="s">
        <v>176</v>
      </c>
      <c r="B295" s="40">
        <v>506</v>
      </c>
      <c r="C295" s="40">
        <v>531</v>
      </c>
      <c r="D295" s="7">
        <f t="shared" si="10"/>
        <v>25</v>
      </c>
      <c r="E295" s="8">
        <f t="shared" si="11"/>
        <v>4.9407114624505928E-2</v>
      </c>
      <c r="H295" s="70"/>
    </row>
    <row r="296" spans="1:8" ht="15.75" x14ac:dyDescent="0.25">
      <c r="A296" s="39" t="s">
        <v>177</v>
      </c>
      <c r="B296" s="40">
        <v>12225</v>
      </c>
      <c r="C296" s="40">
        <v>12836</v>
      </c>
      <c r="D296" s="7">
        <f t="shared" si="10"/>
        <v>611</v>
      </c>
      <c r="E296" s="8">
        <f t="shared" si="11"/>
        <v>4.9979550102249491E-2</v>
      </c>
    </row>
    <row r="297" spans="1:8" ht="15.75" x14ac:dyDescent="0.25">
      <c r="A297" s="39" t="s">
        <v>215</v>
      </c>
      <c r="B297" s="44"/>
      <c r="C297" s="44"/>
      <c r="D297" s="7"/>
      <c r="E297" s="8"/>
      <c r="H297" s="70"/>
    </row>
    <row r="298" spans="1:8" ht="15" x14ac:dyDescent="0.2">
      <c r="A298" s="20" t="s">
        <v>216</v>
      </c>
      <c r="B298" s="7">
        <v>10000</v>
      </c>
      <c r="C298" s="7">
        <v>9000</v>
      </c>
      <c r="D298" s="7">
        <f>(C298-B298)</f>
        <v>-1000</v>
      </c>
      <c r="E298" s="8">
        <f>(C298-B298)/B298</f>
        <v>-0.1</v>
      </c>
      <c r="H298" s="70"/>
    </row>
    <row r="299" spans="1:8" ht="15" x14ac:dyDescent="0.2">
      <c r="A299" s="3" t="s">
        <v>217</v>
      </c>
      <c r="B299" s="7">
        <v>9100</v>
      </c>
      <c r="C299" s="7">
        <v>8863</v>
      </c>
      <c r="D299" s="7">
        <f>(C299-B299)</f>
        <v>-237</v>
      </c>
      <c r="E299" s="8">
        <f>(C299-B299)/B299</f>
        <v>-2.6043956043956044E-2</v>
      </c>
      <c r="H299" s="70"/>
    </row>
    <row r="300" spans="1:8" ht="15" x14ac:dyDescent="0.2">
      <c r="A300" s="3" t="s">
        <v>218</v>
      </c>
      <c r="B300" s="7">
        <v>8800</v>
      </c>
      <c r="C300" s="7">
        <v>7758</v>
      </c>
      <c r="D300" s="7">
        <f>(C300-B300)</f>
        <v>-1042</v>
      </c>
      <c r="E300" s="8">
        <f>(C300-B300)/B300</f>
        <v>-0.11840909090909091</v>
      </c>
      <c r="H300" s="70"/>
    </row>
    <row r="301" spans="1:8" ht="15" x14ac:dyDescent="0.2">
      <c r="A301" s="3" t="s">
        <v>219</v>
      </c>
      <c r="B301" s="7">
        <v>9600</v>
      </c>
      <c r="C301" s="7">
        <v>10164</v>
      </c>
      <c r="D301" s="7">
        <f>(C301-B301)</f>
        <v>564</v>
      </c>
      <c r="E301" s="8">
        <f>(C301-B301)/B301</f>
        <v>5.8749999999999997E-2</v>
      </c>
      <c r="H301" s="70"/>
    </row>
    <row r="302" spans="1:8" ht="15.75" x14ac:dyDescent="0.25">
      <c r="A302" s="14" t="s">
        <v>5</v>
      </c>
      <c r="B302" s="26">
        <f>SUM(B298:B301)</f>
        <v>37500</v>
      </c>
      <c r="C302" s="26">
        <f>SUM(C298:C301)</f>
        <v>35785</v>
      </c>
      <c r="D302" s="7">
        <f>(C302-B302)</f>
        <v>-1715</v>
      </c>
      <c r="E302" s="8">
        <f>(C302-B302)/B302</f>
        <v>-4.5733333333333334E-2</v>
      </c>
      <c r="H302" s="70"/>
    </row>
    <row r="303" spans="1:8" ht="18" x14ac:dyDescent="0.25">
      <c r="A303" s="32" t="s">
        <v>178</v>
      </c>
      <c r="B303" s="27">
        <f>B288+B289+B290+B291+B292+B293+B294+B295+B296+B302</f>
        <v>357654</v>
      </c>
      <c r="C303" s="27">
        <f>C288+C289+C290+C291+C292+C293+C294+C295+C296+C302</f>
        <v>382364</v>
      </c>
      <c r="D303" s="7">
        <f t="shared" si="10"/>
        <v>24710</v>
      </c>
      <c r="E303" s="8">
        <f t="shared" si="11"/>
        <v>6.908911965195412E-2</v>
      </c>
    </row>
    <row r="304" spans="1:8" ht="15.75" x14ac:dyDescent="0.25">
      <c r="A304" s="39" t="s">
        <v>192</v>
      </c>
      <c r="B304" s="44"/>
      <c r="C304" s="44"/>
      <c r="D304" s="7"/>
      <c r="E304" s="8"/>
    </row>
    <row r="305" spans="1:8" ht="15" x14ac:dyDescent="0.2">
      <c r="A305" s="3" t="s">
        <v>193</v>
      </c>
      <c r="B305" s="7">
        <v>960</v>
      </c>
      <c r="C305" s="7">
        <v>960</v>
      </c>
      <c r="D305" s="7">
        <f t="shared" ref="D305:D313" si="12">(C305-B305)</f>
        <v>0</v>
      </c>
      <c r="E305" s="8">
        <f t="shared" ref="E305:E313" si="13">(C305-B305)/B305</f>
        <v>0</v>
      </c>
      <c r="H305" s="70"/>
    </row>
    <row r="306" spans="1:8" ht="15" x14ac:dyDescent="0.2">
      <c r="A306" s="3" t="s">
        <v>48</v>
      </c>
      <c r="B306" s="7">
        <v>2400</v>
      </c>
      <c r="C306" s="7">
        <v>3000</v>
      </c>
      <c r="D306" s="7">
        <f t="shared" si="12"/>
        <v>600</v>
      </c>
      <c r="E306" s="8">
        <f t="shared" si="13"/>
        <v>0.25</v>
      </c>
      <c r="H306" s="70"/>
    </row>
    <row r="307" spans="1:8" ht="15" x14ac:dyDescent="0.2">
      <c r="A307" s="3" t="s">
        <v>49</v>
      </c>
      <c r="B307" s="7">
        <v>1400</v>
      </c>
      <c r="C307" s="7">
        <v>1400</v>
      </c>
      <c r="D307" s="7">
        <f t="shared" si="12"/>
        <v>0</v>
      </c>
      <c r="E307" s="8">
        <f t="shared" si="13"/>
        <v>0</v>
      </c>
      <c r="H307" s="70"/>
    </row>
    <row r="308" spans="1:8" ht="15" x14ac:dyDescent="0.2">
      <c r="A308" s="3" t="s">
        <v>50</v>
      </c>
      <c r="B308" s="7">
        <v>1300</v>
      </c>
      <c r="C308" s="7">
        <v>1300</v>
      </c>
      <c r="D308" s="7">
        <f t="shared" si="12"/>
        <v>0</v>
      </c>
      <c r="E308" s="8">
        <f t="shared" si="13"/>
        <v>0</v>
      </c>
      <c r="H308" s="70"/>
    </row>
    <row r="309" spans="1:8" ht="15" x14ac:dyDescent="0.2">
      <c r="A309" s="3" t="s">
        <v>51</v>
      </c>
      <c r="B309" s="13">
        <v>3531</v>
      </c>
      <c r="C309" s="13">
        <v>3531</v>
      </c>
      <c r="D309" s="7">
        <f t="shared" si="12"/>
        <v>0</v>
      </c>
      <c r="E309" s="8">
        <f t="shared" si="13"/>
        <v>0</v>
      </c>
      <c r="H309" s="70"/>
    </row>
    <row r="310" spans="1:8" ht="15" x14ac:dyDescent="0.2">
      <c r="A310" s="3" t="s">
        <v>52</v>
      </c>
      <c r="B310" s="7">
        <v>2307</v>
      </c>
      <c r="C310" s="7">
        <v>2307</v>
      </c>
      <c r="D310" s="7">
        <f t="shared" si="12"/>
        <v>0</v>
      </c>
      <c r="E310" s="8">
        <f t="shared" si="13"/>
        <v>0</v>
      </c>
      <c r="H310" s="70"/>
    </row>
    <row r="311" spans="1:8" ht="15" x14ac:dyDescent="0.2">
      <c r="A311" s="3" t="s">
        <v>194</v>
      </c>
      <c r="B311" s="7">
        <v>2273</v>
      </c>
      <c r="C311" s="7">
        <v>2273</v>
      </c>
      <c r="D311" s="7">
        <f t="shared" si="12"/>
        <v>0</v>
      </c>
      <c r="E311" s="8">
        <f t="shared" si="13"/>
        <v>0</v>
      </c>
    </row>
    <row r="312" spans="1:8" ht="15" x14ac:dyDescent="0.2">
      <c r="A312" s="3" t="s">
        <v>53</v>
      </c>
      <c r="B312" s="7">
        <v>200</v>
      </c>
      <c r="C312" s="7">
        <v>200</v>
      </c>
      <c r="D312" s="7">
        <f t="shared" si="12"/>
        <v>0</v>
      </c>
      <c r="E312" s="8">
        <f t="shared" si="13"/>
        <v>0</v>
      </c>
      <c r="H312" s="70"/>
    </row>
    <row r="313" spans="1:8" ht="15.75" x14ac:dyDescent="0.25">
      <c r="A313" s="14" t="s">
        <v>5</v>
      </c>
      <c r="B313" s="26">
        <f>SUM(B305:B312)</f>
        <v>14371</v>
      </c>
      <c r="C313" s="26">
        <f>SUM(C305:C312)</f>
        <v>14971</v>
      </c>
      <c r="D313" s="7">
        <f t="shared" si="12"/>
        <v>600</v>
      </c>
      <c r="E313" s="8">
        <f t="shared" si="13"/>
        <v>4.1750748034235612E-2</v>
      </c>
    </row>
    <row r="314" spans="1:8" ht="15.75" x14ac:dyDescent="0.25">
      <c r="A314" s="39" t="s">
        <v>197</v>
      </c>
      <c r="B314" s="52"/>
      <c r="C314" s="52"/>
      <c r="D314" s="7"/>
      <c r="E314" s="8"/>
      <c r="H314" s="70"/>
    </row>
    <row r="315" spans="1:8" ht="15" x14ac:dyDescent="0.2">
      <c r="A315" s="3" t="s">
        <v>194</v>
      </c>
      <c r="B315" s="7">
        <v>2730</v>
      </c>
      <c r="C315" s="7">
        <v>2730</v>
      </c>
      <c r="D315" s="7">
        <f>(C315-B315)</f>
        <v>0</v>
      </c>
      <c r="E315" s="8">
        <f>(C315-B315)/B315</f>
        <v>0</v>
      </c>
      <c r="H315" s="70"/>
    </row>
    <row r="316" spans="1:8" ht="15" x14ac:dyDescent="0.2">
      <c r="A316" s="3" t="s">
        <v>48</v>
      </c>
      <c r="B316" s="7">
        <v>5600</v>
      </c>
      <c r="C316" s="7">
        <v>6600</v>
      </c>
      <c r="D316" s="7">
        <f t="shared" ref="D316:D324" si="14">(C316-B316)</f>
        <v>1000</v>
      </c>
      <c r="E316" s="8">
        <f t="shared" ref="E316:E324" si="15">(C316-B316)/B316</f>
        <v>0.17857142857142858</v>
      </c>
      <c r="H316" s="70"/>
    </row>
    <row r="317" spans="1:8" ht="15" x14ac:dyDescent="0.2">
      <c r="A317" s="3" t="s">
        <v>198</v>
      </c>
      <c r="B317" s="7">
        <v>1500</v>
      </c>
      <c r="C317" s="7">
        <v>1500</v>
      </c>
      <c r="D317" s="7">
        <f t="shared" si="14"/>
        <v>0</v>
      </c>
      <c r="E317" s="8">
        <f t="shared" si="15"/>
        <v>0</v>
      </c>
      <c r="H317" s="70"/>
    </row>
    <row r="318" spans="1:8" ht="15" x14ac:dyDescent="0.2">
      <c r="A318" s="3" t="s">
        <v>51</v>
      </c>
      <c r="B318" s="13">
        <v>5885</v>
      </c>
      <c r="C318" s="13">
        <v>5885</v>
      </c>
      <c r="D318" s="7">
        <f t="shared" si="14"/>
        <v>0</v>
      </c>
      <c r="E318" s="8">
        <f t="shared" si="15"/>
        <v>0</v>
      </c>
      <c r="H318" s="70"/>
    </row>
    <row r="319" spans="1:8" ht="15" x14ac:dyDescent="0.2">
      <c r="A319" s="3" t="s">
        <v>199</v>
      </c>
      <c r="B319" s="7">
        <v>6150</v>
      </c>
      <c r="C319" s="7">
        <v>7000</v>
      </c>
      <c r="D319" s="7">
        <f t="shared" si="14"/>
        <v>850</v>
      </c>
      <c r="E319" s="8">
        <f t="shared" si="15"/>
        <v>0.13821138211382114</v>
      </c>
      <c r="H319" s="70"/>
    </row>
    <row r="320" spans="1:8" ht="15" x14ac:dyDescent="0.2">
      <c r="A320" s="3" t="s">
        <v>193</v>
      </c>
      <c r="B320" s="7">
        <v>1400</v>
      </c>
      <c r="C320" s="7">
        <v>1400</v>
      </c>
      <c r="D320" s="7">
        <f t="shared" si="14"/>
        <v>0</v>
      </c>
      <c r="E320" s="8">
        <f t="shared" si="15"/>
        <v>0</v>
      </c>
    </row>
    <row r="321" spans="1:8" ht="15" x14ac:dyDescent="0.2">
      <c r="A321" s="3" t="s">
        <v>200</v>
      </c>
      <c r="B321" s="7">
        <v>300</v>
      </c>
      <c r="C321" s="7">
        <v>400</v>
      </c>
      <c r="D321" s="7">
        <f t="shared" si="14"/>
        <v>100</v>
      </c>
      <c r="E321" s="8">
        <f t="shared" si="15"/>
        <v>0.33333333333333331</v>
      </c>
    </row>
    <row r="322" spans="1:8" ht="15" x14ac:dyDescent="0.2">
      <c r="A322" s="3" t="s">
        <v>201</v>
      </c>
      <c r="B322" s="7">
        <v>500</v>
      </c>
      <c r="C322" s="7">
        <v>500</v>
      </c>
      <c r="D322" s="7">
        <f t="shared" si="14"/>
        <v>0</v>
      </c>
      <c r="E322" s="8">
        <f t="shared" si="15"/>
        <v>0</v>
      </c>
    </row>
    <row r="323" spans="1:8" ht="17.25" customHeight="1" x14ac:dyDescent="0.2">
      <c r="A323" s="3" t="s">
        <v>53</v>
      </c>
      <c r="B323" s="7">
        <v>200</v>
      </c>
      <c r="C323" s="7">
        <v>200</v>
      </c>
      <c r="D323" s="7">
        <f t="shared" si="14"/>
        <v>0</v>
      </c>
      <c r="E323" s="8">
        <f t="shared" si="15"/>
        <v>0</v>
      </c>
      <c r="H323" s="70"/>
    </row>
    <row r="324" spans="1:8" ht="15.75" x14ac:dyDescent="0.25">
      <c r="A324" s="14" t="s">
        <v>5</v>
      </c>
      <c r="B324" s="26">
        <f>SUM(B315:B323)</f>
        <v>24265</v>
      </c>
      <c r="C324" s="26">
        <f>SUM(C315:C323)</f>
        <v>26215</v>
      </c>
      <c r="D324" s="7">
        <f t="shared" si="14"/>
        <v>1950</v>
      </c>
      <c r="E324" s="8">
        <f t="shared" si="15"/>
        <v>8.036266227076036E-2</v>
      </c>
    </row>
    <row r="325" spans="1:8" ht="15.75" x14ac:dyDescent="0.25">
      <c r="A325" s="39" t="s">
        <v>241</v>
      </c>
      <c r="B325" s="52"/>
      <c r="C325" s="52"/>
      <c r="D325" s="7"/>
      <c r="E325" s="8"/>
    </row>
    <row r="326" spans="1:8" ht="15" x14ac:dyDescent="0.2">
      <c r="A326" s="4" t="s">
        <v>202</v>
      </c>
      <c r="B326" s="51">
        <v>275</v>
      </c>
      <c r="C326" s="51">
        <v>275</v>
      </c>
      <c r="D326" s="7">
        <f>(C326-B326)</f>
        <v>0</v>
      </c>
      <c r="E326" s="8">
        <f>(C326-B326)/B326</f>
        <v>0</v>
      </c>
    </row>
    <row r="327" spans="1:8" ht="15" x14ac:dyDescent="0.2">
      <c r="A327" s="4" t="s">
        <v>195</v>
      </c>
      <c r="B327" s="51">
        <v>428</v>
      </c>
      <c r="C327" s="51">
        <v>500</v>
      </c>
      <c r="D327" s="7">
        <f>(C327-B327)</f>
        <v>72</v>
      </c>
      <c r="E327" s="8">
        <f>(C327-B327)/B327</f>
        <v>0.16822429906542055</v>
      </c>
    </row>
    <row r="328" spans="1:8" ht="15.75" x14ac:dyDescent="0.25">
      <c r="A328" s="14" t="s">
        <v>5</v>
      </c>
      <c r="B328" s="53">
        <f>SUM(B326:B327)</f>
        <v>703</v>
      </c>
      <c r="C328" s="53">
        <f>SUM(C326:C327)</f>
        <v>775</v>
      </c>
      <c r="D328" s="7">
        <f>(C328-B328)</f>
        <v>72</v>
      </c>
      <c r="E328" s="8">
        <f>(C328-B328)/B328</f>
        <v>0.10241820768136557</v>
      </c>
    </row>
    <row r="329" spans="1:8" ht="15.75" x14ac:dyDescent="0.25">
      <c r="A329" s="39" t="s">
        <v>203</v>
      </c>
      <c r="B329" s="52"/>
      <c r="C329" s="52"/>
      <c r="D329" s="7"/>
      <c r="E329" s="8"/>
    </row>
    <row r="330" spans="1:8" ht="15" x14ac:dyDescent="0.2">
      <c r="A330" s="4" t="s">
        <v>202</v>
      </c>
      <c r="B330" s="51">
        <v>518</v>
      </c>
      <c r="C330" s="51">
        <v>518</v>
      </c>
      <c r="D330" s="7">
        <f>(C330-B330)</f>
        <v>0</v>
      </c>
      <c r="E330" s="8">
        <f>(C330-B330)/B330</f>
        <v>0</v>
      </c>
    </row>
    <row r="331" spans="1:8" ht="15" x14ac:dyDescent="0.2">
      <c r="A331" s="4" t="s">
        <v>204</v>
      </c>
      <c r="B331" s="51">
        <v>50</v>
      </c>
      <c r="C331" s="51">
        <v>50</v>
      </c>
      <c r="D331" s="7">
        <f>(C331-B331)</f>
        <v>0</v>
      </c>
      <c r="E331" s="8">
        <f>(C331-B331)/B331</f>
        <v>0</v>
      </c>
    </row>
    <row r="332" spans="1:8" ht="15" x14ac:dyDescent="0.2">
      <c r="A332" s="4" t="s">
        <v>195</v>
      </c>
      <c r="B332" s="51">
        <v>428</v>
      </c>
      <c r="C332" s="51">
        <v>500</v>
      </c>
      <c r="D332" s="7">
        <f>(C332-B332)</f>
        <v>72</v>
      </c>
      <c r="E332" s="8">
        <f>(C332-B332)/B332</f>
        <v>0.16822429906542055</v>
      </c>
      <c r="H332" s="70"/>
    </row>
    <row r="333" spans="1:8" ht="15" x14ac:dyDescent="0.2">
      <c r="A333" s="4" t="s">
        <v>196</v>
      </c>
      <c r="B333" s="51">
        <v>1000</v>
      </c>
      <c r="C333" s="51">
        <v>1000</v>
      </c>
      <c r="D333" s="7">
        <f>(C333-B333)</f>
        <v>0</v>
      </c>
      <c r="E333" s="8">
        <f>(C333-B333)/B333</f>
        <v>0</v>
      </c>
      <c r="H333" s="70"/>
    </row>
    <row r="334" spans="1:8" ht="15.75" x14ac:dyDescent="0.25">
      <c r="A334" s="14" t="s">
        <v>5</v>
      </c>
      <c r="B334" s="53">
        <f>SUM(B330:B333)</f>
        <v>1996</v>
      </c>
      <c r="C334" s="53">
        <f>SUM(C330:C333)</f>
        <v>2068</v>
      </c>
      <c r="D334" s="7">
        <f>(C334-B334)</f>
        <v>72</v>
      </c>
      <c r="E334" s="8">
        <f>(C334-B334)/B334</f>
        <v>3.6072144288577156E-2</v>
      </c>
    </row>
    <row r="335" spans="1:8" ht="15.75" x14ac:dyDescent="0.25">
      <c r="A335" s="39" t="s">
        <v>205</v>
      </c>
      <c r="B335" s="52"/>
      <c r="C335" s="52"/>
      <c r="D335" s="7"/>
      <c r="E335" s="8"/>
      <c r="H335" s="70"/>
    </row>
    <row r="336" spans="1:8" ht="15" x14ac:dyDescent="0.2">
      <c r="A336" s="35" t="s">
        <v>206</v>
      </c>
      <c r="B336" s="7">
        <v>1400</v>
      </c>
      <c r="C336" s="7">
        <v>2000</v>
      </c>
      <c r="D336" s="7">
        <f t="shared" ref="D336:D341" si="16">(C336-B336)</f>
        <v>600</v>
      </c>
      <c r="E336" s="8">
        <f t="shared" ref="E336:E341" si="17">(C336-B336)/B336</f>
        <v>0.42857142857142855</v>
      </c>
      <c r="H336" s="70"/>
    </row>
    <row r="337" spans="1:8" ht="15" x14ac:dyDescent="0.2">
      <c r="A337" s="3" t="s">
        <v>275</v>
      </c>
      <c r="B337" s="6">
        <v>1264</v>
      </c>
      <c r="C337" s="6">
        <v>1264</v>
      </c>
      <c r="D337" s="7">
        <f t="shared" si="16"/>
        <v>0</v>
      </c>
      <c r="E337" s="8">
        <f t="shared" si="17"/>
        <v>0</v>
      </c>
    </row>
    <row r="338" spans="1:8" ht="15" x14ac:dyDescent="0.2">
      <c r="A338" s="3" t="s">
        <v>207</v>
      </c>
      <c r="B338" s="6">
        <v>475</v>
      </c>
      <c r="C338" s="6">
        <v>475</v>
      </c>
      <c r="D338" s="7">
        <f t="shared" si="16"/>
        <v>0</v>
      </c>
      <c r="E338" s="8">
        <f t="shared" si="17"/>
        <v>0</v>
      </c>
    </row>
    <row r="339" spans="1:8" ht="15" x14ac:dyDescent="0.2">
      <c r="A339" s="3" t="s">
        <v>53</v>
      </c>
      <c r="B339" s="6">
        <v>200</v>
      </c>
      <c r="C339" s="6">
        <v>200</v>
      </c>
      <c r="D339" s="7">
        <f t="shared" si="16"/>
        <v>0</v>
      </c>
      <c r="E339" s="8">
        <f t="shared" si="17"/>
        <v>0</v>
      </c>
      <c r="H339" s="70"/>
    </row>
    <row r="340" spans="1:8" ht="15" x14ac:dyDescent="0.2">
      <c r="A340" s="3" t="s">
        <v>208</v>
      </c>
      <c r="B340" s="6">
        <v>6313</v>
      </c>
      <c r="C340" s="6">
        <v>7513</v>
      </c>
      <c r="D340" s="7">
        <f t="shared" si="16"/>
        <v>1200</v>
      </c>
      <c r="E340" s="8">
        <f t="shared" si="17"/>
        <v>0.19008395374623793</v>
      </c>
      <c r="H340" s="70"/>
    </row>
    <row r="341" spans="1:8" ht="15.75" x14ac:dyDescent="0.25">
      <c r="A341" s="14" t="s">
        <v>5</v>
      </c>
      <c r="B341" s="26">
        <f>SUM(B336:B340)</f>
        <v>9652</v>
      </c>
      <c r="C341" s="26">
        <f>SUM(C336:C340)</f>
        <v>11452</v>
      </c>
      <c r="D341" s="7">
        <f t="shared" si="16"/>
        <v>1800</v>
      </c>
      <c r="E341" s="8">
        <f t="shared" si="17"/>
        <v>0.18648984666390386</v>
      </c>
    </row>
    <row r="342" spans="1:8" ht="15.75" x14ac:dyDescent="0.25">
      <c r="A342" s="39" t="s">
        <v>213</v>
      </c>
      <c r="B342" s="44"/>
      <c r="C342" s="44"/>
      <c r="D342" s="7"/>
      <c r="E342" s="8"/>
      <c r="H342" s="70"/>
    </row>
    <row r="343" spans="1:8" ht="15" x14ac:dyDescent="0.2">
      <c r="A343" s="54" t="s">
        <v>223</v>
      </c>
      <c r="B343" s="7">
        <v>8851</v>
      </c>
      <c r="C343" s="7">
        <v>8949</v>
      </c>
      <c r="D343" s="7">
        <f>(C343-B343)</f>
        <v>98</v>
      </c>
      <c r="E343" s="8">
        <f>(C343-B343)/B343</f>
        <v>1.1072195232177156E-2</v>
      </c>
      <c r="H343" s="70"/>
    </row>
    <row r="344" spans="1:8" ht="15" x14ac:dyDescent="0.2">
      <c r="A344" s="54" t="s">
        <v>214</v>
      </c>
      <c r="B344" s="7">
        <v>15914</v>
      </c>
      <c r="C344" s="7">
        <v>16089</v>
      </c>
      <c r="D344" s="7">
        <f>(C344-B344)</f>
        <v>175</v>
      </c>
      <c r="E344" s="8">
        <f>(C344-B344)/B344</f>
        <v>1.0996606761342214E-2</v>
      </c>
      <c r="H344" s="70"/>
    </row>
    <row r="345" spans="1:8" ht="15.75" x14ac:dyDescent="0.25">
      <c r="A345" s="14" t="s">
        <v>5</v>
      </c>
      <c r="B345" s="26">
        <f>SUM(B343:B344)</f>
        <v>24765</v>
      </c>
      <c r="C345" s="26">
        <f>SUM(C343:C344)</f>
        <v>25038</v>
      </c>
      <c r="D345" s="7">
        <f>(C345-B345)</f>
        <v>273</v>
      </c>
      <c r="E345" s="8">
        <f>(C345-B345)/B345</f>
        <v>1.1023622047244094E-2</v>
      </c>
      <c r="H345" s="70"/>
    </row>
    <row r="346" spans="1:8" ht="18" x14ac:dyDescent="0.25">
      <c r="A346" s="34" t="s">
        <v>232</v>
      </c>
      <c r="B346" s="27">
        <f>B313+B324+B328+B334+B341+B345</f>
        <v>75752</v>
      </c>
      <c r="C346" s="27">
        <f>C313+C324+C328+C334+C341+C345</f>
        <v>80519</v>
      </c>
      <c r="D346" s="7">
        <f>(C346-B346)</f>
        <v>4767</v>
      </c>
      <c r="E346" s="8">
        <f>(C346-B346)/B346</f>
        <v>6.2929031576724054E-2</v>
      </c>
    </row>
    <row r="347" spans="1:8" ht="18" customHeight="1" x14ac:dyDescent="0.2">
      <c r="A347" s="55"/>
      <c r="B347" s="56"/>
      <c r="C347" s="56"/>
      <c r="D347" s="7"/>
      <c r="E347" s="8"/>
      <c r="H347" s="70"/>
    </row>
    <row r="348" spans="1:8" ht="18" x14ac:dyDescent="0.25">
      <c r="A348" s="49" t="s">
        <v>179</v>
      </c>
      <c r="B348" s="27">
        <f>B79+B144+B173+B242+B257+B280+B284+B303+B346</f>
        <v>5867722</v>
      </c>
      <c r="C348" s="27">
        <f>C79+C144+C173+C242+C257+C280+C284+C303+C346</f>
        <v>5969805</v>
      </c>
      <c r="D348" s="7">
        <f>(C348-B348)</f>
        <v>102083</v>
      </c>
      <c r="E348" s="8">
        <f>(C348-B348)/B348</f>
        <v>1.739738181188543E-2</v>
      </c>
    </row>
    <row r="349" spans="1:8" ht="15" x14ac:dyDescent="0.2">
      <c r="A349" s="3"/>
      <c r="B349" s="7"/>
      <c r="C349" s="7"/>
      <c r="D349" s="7"/>
      <c r="E349" s="8"/>
    </row>
    <row r="350" spans="1:8" ht="15" x14ac:dyDescent="0.2">
      <c r="A350" s="3"/>
      <c r="B350" s="7"/>
      <c r="C350" s="7"/>
      <c r="D350" s="7"/>
      <c r="E350" s="8"/>
    </row>
    <row r="351" spans="1:8" ht="15" x14ac:dyDescent="0.2">
      <c r="A351" s="3"/>
      <c r="B351" s="6"/>
      <c r="C351" s="6"/>
      <c r="D351" s="7"/>
      <c r="E351" s="8"/>
    </row>
    <row r="352" spans="1:8" ht="15" x14ac:dyDescent="0.2">
      <c r="A352" s="3"/>
      <c r="B352" s="7"/>
      <c r="C352" s="7"/>
      <c r="D352" s="7"/>
      <c r="E352" s="8"/>
    </row>
    <row r="353" spans="1:5" ht="15" x14ac:dyDescent="0.2">
      <c r="A353" s="3"/>
      <c r="B353" s="72"/>
      <c r="C353" s="72"/>
      <c r="D353" s="7"/>
      <c r="E353" s="8"/>
    </row>
    <row r="354" spans="1:5" ht="24" customHeight="1" x14ac:dyDescent="0.25">
      <c r="A354" s="39"/>
      <c r="B354" s="52"/>
      <c r="C354" s="52"/>
      <c r="D354" s="7"/>
      <c r="E354" s="8"/>
    </row>
    <row r="355" spans="1:5" ht="15" x14ac:dyDescent="0.2">
      <c r="A355" s="3"/>
      <c r="B355" s="6"/>
      <c r="C355" s="6"/>
      <c r="D355" s="7"/>
      <c r="E355" s="8"/>
    </row>
    <row r="356" spans="1:5" ht="15" x14ac:dyDescent="0.2">
      <c r="A356" s="3"/>
      <c r="B356" s="6"/>
      <c r="C356" s="6"/>
      <c r="D356" s="7"/>
      <c r="E356" s="8"/>
    </row>
    <row r="357" spans="1:5" ht="15" x14ac:dyDescent="0.2">
      <c r="A357" s="3"/>
      <c r="B357" s="6"/>
      <c r="C357" s="6"/>
      <c r="D357" s="7"/>
      <c r="E357" s="8"/>
    </row>
    <row r="358" spans="1:5" ht="15" x14ac:dyDescent="0.2">
      <c r="A358" s="3"/>
      <c r="B358" s="6"/>
      <c r="C358" s="6"/>
      <c r="D358" s="7"/>
      <c r="E358" s="8"/>
    </row>
    <row r="359" spans="1:5" ht="15" x14ac:dyDescent="0.2">
      <c r="A359" s="17"/>
      <c r="B359" s="47"/>
      <c r="C359" s="47"/>
      <c r="D359" s="28"/>
      <c r="E359" s="8"/>
    </row>
    <row r="360" spans="1:5" ht="15.75" x14ac:dyDescent="0.25">
      <c r="A360" s="39"/>
      <c r="B360" s="44"/>
      <c r="C360" s="44"/>
      <c r="D360" s="7"/>
      <c r="E360" s="8"/>
    </row>
    <row r="361" spans="1:5" s="10" customFormat="1" ht="15" customHeight="1" x14ac:dyDescent="0.2">
      <c r="A361" s="3"/>
      <c r="B361" s="7"/>
      <c r="C361" s="7"/>
      <c r="D361" s="7"/>
      <c r="E361" s="8"/>
    </row>
    <row r="362" spans="1:5" ht="15" x14ac:dyDescent="0.2">
      <c r="A362" s="3"/>
      <c r="B362" s="7"/>
      <c r="C362" s="7"/>
      <c r="D362" s="7"/>
      <c r="E362" s="8"/>
    </row>
    <row r="363" spans="1:5" ht="16.5" customHeight="1" x14ac:dyDescent="0.2">
      <c r="A363" s="3"/>
      <c r="B363" s="7"/>
      <c r="C363" s="7"/>
      <c r="D363" s="7"/>
      <c r="E363" s="8"/>
    </row>
    <row r="364" spans="1:5" ht="15.75" customHeight="1" x14ac:dyDescent="0.2">
      <c r="A364" s="3"/>
      <c r="B364" s="7"/>
      <c r="C364" s="7"/>
      <c r="D364" s="7"/>
      <c r="E364" s="8"/>
    </row>
    <row r="365" spans="1:5" ht="15" x14ac:dyDescent="0.2">
      <c r="A365" s="3"/>
      <c r="B365" s="13"/>
      <c r="C365" s="13"/>
      <c r="D365" s="7"/>
      <c r="E365" s="8"/>
    </row>
    <row r="366" spans="1:5" ht="15" x14ac:dyDescent="0.2">
      <c r="A366" s="3"/>
      <c r="B366" s="7"/>
      <c r="C366" s="7"/>
      <c r="D366" s="7"/>
      <c r="E366" s="8"/>
    </row>
    <row r="367" spans="1:5" ht="15" x14ac:dyDescent="0.2">
      <c r="A367" s="3"/>
      <c r="B367" s="7"/>
      <c r="C367" s="7"/>
      <c r="D367" s="7"/>
      <c r="E367" s="8"/>
    </row>
    <row r="368" spans="1:5" ht="15" x14ac:dyDescent="0.2">
      <c r="A368" s="3"/>
      <c r="B368" s="7"/>
      <c r="C368" s="7"/>
      <c r="D368" s="7"/>
      <c r="E368" s="8"/>
    </row>
    <row r="369" spans="1:5" ht="15.75" x14ac:dyDescent="0.25">
      <c r="A369" s="14"/>
      <c r="B369" s="26"/>
      <c r="C369" s="26"/>
      <c r="D369" s="7"/>
      <c r="E369" s="8"/>
    </row>
    <row r="370" spans="1:5" ht="15.75" x14ac:dyDescent="0.25">
      <c r="A370" s="39"/>
      <c r="B370" s="50"/>
      <c r="C370" s="50"/>
      <c r="D370" s="7"/>
      <c r="E370" s="8"/>
    </row>
    <row r="371" spans="1:5" ht="15" x14ac:dyDescent="0.2">
      <c r="A371" s="4"/>
      <c r="B371" s="51"/>
      <c r="C371" s="51"/>
      <c r="D371" s="7"/>
      <c r="E371" s="8"/>
    </row>
    <row r="372" spans="1:5" ht="15" x14ac:dyDescent="0.2">
      <c r="A372" s="4"/>
      <c r="B372" s="51"/>
      <c r="C372" s="51"/>
      <c r="D372" s="7"/>
      <c r="E372" s="8"/>
    </row>
    <row r="373" spans="1:5" ht="15.75" x14ac:dyDescent="0.25">
      <c r="A373" s="14"/>
      <c r="B373" s="40"/>
      <c r="C373" s="40"/>
      <c r="D373" s="7"/>
      <c r="E373" s="8"/>
    </row>
    <row r="374" spans="1:5" ht="15.75" x14ac:dyDescent="0.25">
      <c r="A374" s="39"/>
      <c r="B374" s="52"/>
      <c r="C374" s="52"/>
      <c r="D374" s="7"/>
      <c r="E374" s="8"/>
    </row>
    <row r="375" spans="1:5" ht="15" x14ac:dyDescent="0.2">
      <c r="A375" s="3"/>
      <c r="B375" s="7"/>
      <c r="C375" s="7"/>
      <c r="D375" s="7"/>
      <c r="E375" s="8"/>
    </row>
    <row r="376" spans="1:5" ht="15" x14ac:dyDescent="0.2">
      <c r="A376" s="3"/>
      <c r="B376" s="7"/>
      <c r="C376" s="7"/>
      <c r="D376" s="7"/>
      <c r="E376" s="8"/>
    </row>
    <row r="377" spans="1:5" ht="15" x14ac:dyDescent="0.2">
      <c r="A377" s="3"/>
      <c r="B377" s="7"/>
      <c r="C377" s="7"/>
      <c r="D377" s="7"/>
      <c r="E377" s="8"/>
    </row>
    <row r="378" spans="1:5" ht="15" x14ac:dyDescent="0.2">
      <c r="A378" s="3"/>
      <c r="B378" s="13"/>
      <c r="C378" s="13"/>
      <c r="D378" s="7"/>
      <c r="E378" s="8"/>
    </row>
    <row r="379" spans="1:5" ht="15" x14ac:dyDescent="0.2">
      <c r="A379" s="3"/>
      <c r="B379" s="7"/>
      <c r="C379" s="7"/>
      <c r="D379" s="7"/>
      <c r="E379" s="8"/>
    </row>
    <row r="380" spans="1:5" ht="15" x14ac:dyDescent="0.2">
      <c r="A380" s="3"/>
      <c r="B380" s="7"/>
      <c r="C380" s="7"/>
      <c r="D380" s="7"/>
      <c r="E380" s="8"/>
    </row>
    <row r="381" spans="1:5" ht="15" x14ac:dyDescent="0.2">
      <c r="A381" s="3"/>
      <c r="B381" s="7"/>
      <c r="C381" s="7"/>
      <c r="D381" s="7"/>
      <c r="E381" s="8"/>
    </row>
    <row r="382" spans="1:5" ht="15" x14ac:dyDescent="0.2">
      <c r="A382" s="3"/>
      <c r="B382" s="7"/>
      <c r="C382" s="7"/>
      <c r="D382" s="7"/>
      <c r="E382" s="8"/>
    </row>
    <row r="383" spans="1:5" ht="15" x14ac:dyDescent="0.2">
      <c r="A383" s="3"/>
      <c r="B383" s="7"/>
      <c r="C383" s="7"/>
      <c r="D383" s="7"/>
      <c r="E383" s="8"/>
    </row>
    <row r="384" spans="1:5" ht="15.75" x14ac:dyDescent="0.25">
      <c r="A384" s="14"/>
      <c r="B384" s="26"/>
      <c r="C384" s="26"/>
      <c r="D384" s="7"/>
      <c r="E384" s="8"/>
    </row>
    <row r="385" spans="1:5" ht="15.75" x14ac:dyDescent="0.25">
      <c r="A385" s="39"/>
      <c r="B385" s="52"/>
      <c r="C385" s="52"/>
      <c r="D385" s="7"/>
      <c r="E385" s="8"/>
    </row>
    <row r="386" spans="1:5" ht="15" x14ac:dyDescent="0.2">
      <c r="A386" s="4"/>
      <c r="B386" s="51"/>
      <c r="C386" s="51"/>
      <c r="D386" s="7"/>
      <c r="E386" s="8"/>
    </row>
    <row r="387" spans="1:5" ht="15" x14ac:dyDescent="0.2">
      <c r="A387" s="4"/>
      <c r="B387" s="51"/>
      <c r="C387" s="51"/>
      <c r="D387" s="7"/>
      <c r="E387" s="8"/>
    </row>
    <row r="388" spans="1:5" ht="15.75" x14ac:dyDescent="0.25">
      <c r="A388" s="14"/>
      <c r="B388" s="53"/>
      <c r="C388" s="53"/>
      <c r="D388" s="7"/>
      <c r="E388" s="8"/>
    </row>
    <row r="389" spans="1:5" ht="15.75" x14ac:dyDescent="0.25">
      <c r="A389" s="39"/>
      <c r="B389" s="52"/>
      <c r="C389" s="52"/>
      <c r="D389" s="7"/>
      <c r="E389" s="8"/>
    </row>
    <row r="390" spans="1:5" ht="15" x14ac:dyDescent="0.2">
      <c r="A390" s="4"/>
      <c r="B390" s="51"/>
      <c r="C390" s="51"/>
      <c r="D390" s="7"/>
      <c r="E390" s="8"/>
    </row>
    <row r="391" spans="1:5" ht="15" x14ac:dyDescent="0.2">
      <c r="A391" s="4"/>
      <c r="B391" s="51"/>
      <c r="C391" s="51"/>
      <c r="D391" s="7"/>
      <c r="E391" s="8"/>
    </row>
    <row r="392" spans="1:5" ht="15" x14ac:dyDescent="0.2">
      <c r="A392" s="4"/>
      <c r="B392" s="51"/>
      <c r="C392" s="51"/>
      <c r="D392" s="7"/>
      <c r="E392" s="8"/>
    </row>
    <row r="393" spans="1:5" ht="15" x14ac:dyDescent="0.2">
      <c r="A393" s="4"/>
      <c r="B393" s="51"/>
      <c r="C393" s="51"/>
      <c r="D393" s="7"/>
      <c r="E393" s="8"/>
    </row>
    <row r="394" spans="1:5" ht="15.75" x14ac:dyDescent="0.25">
      <c r="A394" s="14"/>
      <c r="B394" s="53"/>
      <c r="C394" s="53"/>
      <c r="D394" s="7"/>
      <c r="E394" s="8"/>
    </row>
    <row r="395" spans="1:5" ht="15.75" x14ac:dyDescent="0.25">
      <c r="A395" s="39"/>
      <c r="B395" s="52"/>
      <c r="C395" s="52"/>
      <c r="D395" s="7"/>
      <c r="E395" s="8"/>
    </row>
    <row r="396" spans="1:5" ht="15" x14ac:dyDescent="0.2">
      <c r="A396" s="35"/>
      <c r="B396" s="7"/>
      <c r="C396" s="7"/>
      <c r="D396" s="7"/>
      <c r="E396" s="8"/>
    </row>
    <row r="397" spans="1:5" ht="15" x14ac:dyDescent="0.2">
      <c r="A397" s="3"/>
      <c r="B397" s="6"/>
      <c r="C397" s="6"/>
      <c r="D397" s="7"/>
      <c r="E397" s="8"/>
    </row>
    <row r="398" spans="1:5" ht="15" x14ac:dyDescent="0.2">
      <c r="A398" s="3"/>
      <c r="B398" s="6"/>
      <c r="C398" s="6"/>
      <c r="D398" s="7"/>
      <c r="E398" s="8"/>
    </row>
    <row r="399" spans="1:5" ht="15" x14ac:dyDescent="0.2">
      <c r="A399" s="3"/>
      <c r="B399" s="6"/>
      <c r="C399" s="6"/>
      <c r="D399" s="7"/>
      <c r="E399" s="8"/>
    </row>
    <row r="400" spans="1:5" ht="15" x14ac:dyDescent="0.2">
      <c r="A400" s="3"/>
      <c r="B400" s="6"/>
      <c r="C400" s="6"/>
      <c r="D400" s="7"/>
      <c r="E400" s="8"/>
    </row>
    <row r="401" spans="1:5" ht="15.75" x14ac:dyDescent="0.25">
      <c r="A401" s="14"/>
      <c r="B401" s="26"/>
      <c r="C401" s="26"/>
      <c r="D401" s="7"/>
      <c r="E401" s="8"/>
    </row>
    <row r="402" spans="1:5" ht="15.75" x14ac:dyDescent="0.25">
      <c r="A402" s="39"/>
      <c r="B402" s="44"/>
      <c r="C402" s="44"/>
      <c r="D402" s="7"/>
      <c r="E402" s="8"/>
    </row>
    <row r="403" spans="1:5" ht="15" x14ac:dyDescent="0.2">
      <c r="A403" s="54"/>
      <c r="B403" s="7"/>
      <c r="C403" s="7"/>
      <c r="D403" s="7"/>
      <c r="E403" s="8"/>
    </row>
    <row r="404" spans="1:5" ht="15" x14ac:dyDescent="0.2">
      <c r="A404" s="54"/>
      <c r="B404" s="7"/>
      <c r="C404" s="7"/>
      <c r="D404" s="7"/>
      <c r="E404" s="8"/>
    </row>
    <row r="405" spans="1:5" ht="15.75" x14ac:dyDescent="0.25">
      <c r="A405" s="14"/>
      <c r="B405" s="26"/>
      <c r="C405" s="26"/>
      <c r="D405" s="7"/>
      <c r="E405" s="8"/>
    </row>
    <row r="406" spans="1:5" ht="18" x14ac:dyDescent="0.25">
      <c r="A406" s="34"/>
      <c r="B406" s="27"/>
      <c r="C406" s="27"/>
      <c r="D406" s="7"/>
      <c r="E406" s="8"/>
    </row>
  </sheetData>
  <phoneticPr fontId="0" type="noConversion"/>
  <pageMargins left="0.75" right="0.75" top="0.75" bottom="0.25" header="0.5" footer="0.5"/>
  <pageSetup scale="63" orientation="portrait" cellComments="asDisplayed" useFirstPageNumber="1" r:id="rId1"/>
  <headerFooter alignWithMargins="0">
    <oddHeader xml:space="preserve">&amp;L&amp;"Arial,Bold"&amp;14Town of Leverett FY 2017 Budget&amp;C&amp;"Arial,Bold"&amp;16For Informational Purposes Only &amp;"Arial,Regular"&amp;10
&amp;1]&amp;R&amp;20&amp;D
</oddHeader>
    <oddFooter>&amp;C
&amp;Rpage &amp;P</oddFooter>
  </headerFooter>
  <rowBreaks count="5" manualBreakCount="5">
    <brk id="71" max="5" man="1"/>
    <brk id="144" max="5" man="1"/>
    <brk id="212" max="5" man="1"/>
    <brk id="280" max="5" man="1"/>
    <brk id="348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view="pageBreakPreview" zoomScale="60" zoomScaleNormal="100" workbookViewId="0">
      <selection sqref="A1:C29"/>
    </sheetView>
  </sheetViews>
  <sheetFormatPr defaultRowHeight="12.75" x14ac:dyDescent="0.2"/>
  <cols>
    <col min="1" max="1" width="44.7109375" customWidth="1"/>
    <col min="2" max="2" width="24.85546875" customWidth="1"/>
    <col min="3" max="3" width="26" style="38" customWidth="1"/>
    <col min="4" max="4" width="0.42578125" customWidth="1"/>
    <col min="5" max="5" width="25.140625" customWidth="1"/>
  </cols>
  <sheetData>
    <row r="1" spans="1:4" s="48" customFormat="1" ht="40.5" x14ac:dyDescent="0.3">
      <c r="A1" s="1" t="s">
        <v>0</v>
      </c>
      <c r="B1" s="1" t="s">
        <v>272</v>
      </c>
      <c r="C1" s="62" t="s">
        <v>271</v>
      </c>
      <c r="D1" s="62"/>
    </row>
    <row r="2" spans="1:4" ht="33.75" customHeight="1" x14ac:dyDescent="0.25">
      <c r="A2" s="39" t="s">
        <v>67</v>
      </c>
      <c r="B2" s="44"/>
      <c r="C2" s="44"/>
      <c r="D2" s="63"/>
    </row>
    <row r="3" spans="1:4" ht="20.25" customHeight="1" x14ac:dyDescent="0.2">
      <c r="A3" s="3" t="s">
        <v>3</v>
      </c>
      <c r="B3" s="44"/>
      <c r="C3" s="44"/>
      <c r="D3" s="63"/>
    </row>
    <row r="4" spans="1:4" ht="21" customHeight="1" x14ac:dyDescent="0.2">
      <c r="A4" s="3" t="s">
        <v>57</v>
      </c>
      <c r="B4" s="7">
        <v>19904</v>
      </c>
      <c r="C4" s="7"/>
      <c r="D4" s="46"/>
    </row>
    <row r="5" spans="1:4" ht="21" customHeight="1" x14ac:dyDescent="0.2">
      <c r="A5" s="3" t="s">
        <v>68</v>
      </c>
      <c r="B5" s="7">
        <v>3834</v>
      </c>
      <c r="C5" s="7"/>
      <c r="D5" s="63"/>
    </row>
    <row r="6" spans="1:4" ht="21" customHeight="1" x14ac:dyDescent="0.2">
      <c r="A6" s="3" t="s">
        <v>69</v>
      </c>
      <c r="B6" s="7">
        <v>5580</v>
      </c>
      <c r="C6" s="7"/>
      <c r="D6" s="63"/>
    </row>
    <row r="7" spans="1:4" ht="21" customHeight="1" x14ac:dyDescent="0.2">
      <c r="A7" s="3" t="s">
        <v>70</v>
      </c>
      <c r="B7" s="7">
        <v>10608</v>
      </c>
      <c r="C7" s="7"/>
      <c r="D7" s="46"/>
    </row>
    <row r="8" spans="1:4" ht="21" customHeight="1" x14ac:dyDescent="0.25">
      <c r="A8" s="3" t="s">
        <v>60</v>
      </c>
      <c r="B8" s="7">
        <v>22032</v>
      </c>
      <c r="C8" s="7"/>
      <c r="D8" s="40"/>
    </row>
    <row r="9" spans="1:4" ht="21" customHeight="1" x14ac:dyDescent="0.25">
      <c r="A9" s="17" t="s">
        <v>22</v>
      </c>
      <c r="B9" s="46">
        <f>ROUND(SUM(B3:B8),0)</f>
        <v>61958</v>
      </c>
      <c r="C9" s="46"/>
      <c r="D9" s="40"/>
    </row>
    <row r="10" spans="1:4" ht="21" customHeight="1" x14ac:dyDescent="0.2">
      <c r="A10" s="3" t="s">
        <v>16</v>
      </c>
      <c r="B10" s="44"/>
      <c r="C10" s="44"/>
      <c r="D10" s="63"/>
    </row>
    <row r="11" spans="1:4" ht="21" customHeight="1" x14ac:dyDescent="0.2">
      <c r="A11" s="3" t="s">
        <v>60</v>
      </c>
      <c r="B11" s="6">
        <v>500</v>
      </c>
      <c r="C11" s="6"/>
      <c r="D11" s="63"/>
    </row>
    <row r="12" spans="1:4" ht="21" customHeight="1" x14ac:dyDescent="0.25">
      <c r="A12" s="3" t="s">
        <v>71</v>
      </c>
      <c r="B12" s="6">
        <v>8000</v>
      </c>
      <c r="C12" s="6"/>
      <c r="D12" s="40"/>
    </row>
    <row r="13" spans="1:4" ht="21" customHeight="1" x14ac:dyDescent="0.25">
      <c r="A13" s="3" t="s">
        <v>72</v>
      </c>
      <c r="B13" s="6">
        <v>4000</v>
      </c>
      <c r="C13" s="6"/>
      <c r="D13" s="40"/>
    </row>
    <row r="14" spans="1:4" ht="21" customHeight="1" x14ac:dyDescent="0.2">
      <c r="A14" s="3" t="s">
        <v>73</v>
      </c>
      <c r="B14" s="6">
        <v>195</v>
      </c>
      <c r="C14" s="6"/>
      <c r="D14" s="63"/>
    </row>
    <row r="15" spans="1:4" ht="21" customHeight="1" x14ac:dyDescent="0.25">
      <c r="A15" s="3" t="s">
        <v>63</v>
      </c>
      <c r="B15" s="6">
        <v>1667</v>
      </c>
      <c r="C15" s="6"/>
      <c r="D15" s="60"/>
    </row>
    <row r="16" spans="1:4" ht="21" customHeight="1" x14ac:dyDescent="0.25">
      <c r="A16" s="3" t="s">
        <v>74</v>
      </c>
      <c r="B16" s="6">
        <v>1080</v>
      </c>
      <c r="C16" s="6"/>
      <c r="D16" s="64"/>
    </row>
    <row r="17" spans="1:4" ht="21" customHeight="1" x14ac:dyDescent="0.25">
      <c r="A17" s="3" t="s">
        <v>66</v>
      </c>
      <c r="B17" s="6">
        <v>420</v>
      </c>
      <c r="C17" s="6"/>
      <c r="D17" s="65"/>
    </row>
    <row r="18" spans="1:4" ht="21" customHeight="1" x14ac:dyDescent="0.25">
      <c r="A18" s="3" t="s">
        <v>75</v>
      </c>
      <c r="B18" s="6">
        <v>800</v>
      </c>
      <c r="C18" s="6"/>
      <c r="D18" s="65"/>
    </row>
    <row r="19" spans="1:4" ht="21" customHeight="1" x14ac:dyDescent="0.25">
      <c r="A19" s="3" t="s">
        <v>76</v>
      </c>
      <c r="B19" s="6">
        <v>100</v>
      </c>
      <c r="C19" s="6"/>
      <c r="D19" s="65"/>
    </row>
    <row r="20" spans="1:4" ht="21" customHeight="1" x14ac:dyDescent="0.25">
      <c r="A20" s="3" t="s">
        <v>65</v>
      </c>
      <c r="B20" s="6">
        <v>6843</v>
      </c>
      <c r="C20" s="6"/>
      <c r="D20" s="65"/>
    </row>
    <row r="21" spans="1:4" ht="21" customHeight="1" x14ac:dyDescent="0.25">
      <c r="A21" s="3" t="s">
        <v>26</v>
      </c>
      <c r="B21" s="6">
        <v>30</v>
      </c>
      <c r="C21" s="6"/>
      <c r="D21" s="65"/>
    </row>
    <row r="22" spans="1:4" ht="21" customHeight="1" x14ac:dyDescent="0.25">
      <c r="A22" s="17" t="s">
        <v>22</v>
      </c>
      <c r="B22" s="46">
        <f>SUM(B11:B21)</f>
        <v>23635</v>
      </c>
      <c r="C22" s="46"/>
      <c r="D22" s="65"/>
    </row>
    <row r="23" spans="1:4" ht="21" customHeight="1" x14ac:dyDescent="0.25">
      <c r="A23" s="14" t="s">
        <v>5</v>
      </c>
      <c r="B23" s="7">
        <f>B9+B22</f>
        <v>85593</v>
      </c>
      <c r="C23" s="7"/>
      <c r="D23" s="65"/>
    </row>
    <row r="24" spans="1:4" ht="21" customHeight="1" x14ac:dyDescent="0.25">
      <c r="A24" s="17"/>
      <c r="B24" s="46"/>
      <c r="C24" s="46"/>
      <c r="D24" s="65"/>
    </row>
    <row r="25" spans="1:4" ht="21" customHeight="1" x14ac:dyDescent="0.25">
      <c r="A25" s="14"/>
      <c r="B25" s="7"/>
      <c r="C25" s="7"/>
      <c r="D25" s="65"/>
    </row>
    <row r="26" spans="1:4" ht="21" customHeight="1" x14ac:dyDescent="0.25">
      <c r="A26" s="3"/>
      <c r="B26" s="7"/>
      <c r="C26" s="7"/>
      <c r="D26" s="60"/>
    </row>
    <row r="27" spans="1:4" ht="21" customHeight="1" x14ac:dyDescent="0.25">
      <c r="A27" s="3"/>
      <c r="B27" s="7"/>
      <c r="C27" s="7"/>
      <c r="D27" s="64"/>
    </row>
    <row r="28" spans="1:4" ht="21" customHeight="1" x14ac:dyDescent="0.25">
      <c r="A28" s="3"/>
      <c r="B28" s="7"/>
      <c r="C28" s="7"/>
      <c r="D28" s="66"/>
    </row>
    <row r="29" spans="1:4" ht="21" customHeight="1" x14ac:dyDescent="0.25">
      <c r="A29" s="14"/>
      <c r="B29" s="26"/>
      <c r="C29" s="26"/>
      <c r="D29" s="66"/>
    </row>
    <row r="30" spans="1:4" ht="21" customHeight="1" x14ac:dyDescent="0.25">
      <c r="A30" s="39"/>
      <c r="B30" s="52"/>
      <c r="C30" s="52"/>
      <c r="D30" s="68"/>
    </row>
    <row r="31" spans="1:4" ht="21" customHeight="1" x14ac:dyDescent="0.2">
      <c r="A31" s="4"/>
      <c r="B31" s="51"/>
      <c r="C31" s="51"/>
      <c r="D31" s="69"/>
    </row>
    <row r="32" spans="1:4" ht="21" customHeight="1" x14ac:dyDescent="0.2">
      <c r="A32" s="4"/>
      <c r="B32" s="51"/>
      <c r="C32" s="51"/>
      <c r="D32" s="69"/>
    </row>
    <row r="33" spans="1:4" ht="21" customHeight="1" x14ac:dyDescent="0.25">
      <c r="A33" s="14"/>
      <c r="B33" s="53"/>
      <c r="C33" s="53"/>
      <c r="D33" s="67"/>
    </row>
    <row r="34" spans="1:4" ht="21" customHeight="1" x14ac:dyDescent="0.25">
      <c r="A34" s="39"/>
      <c r="B34" s="52"/>
      <c r="C34" s="52"/>
      <c r="D34" s="69"/>
    </row>
    <row r="35" spans="1:4" ht="21" customHeight="1" x14ac:dyDescent="0.2">
      <c r="A35" s="4"/>
      <c r="B35" s="51"/>
      <c r="C35" s="51"/>
      <c r="D35" s="69"/>
    </row>
    <row r="36" spans="1:4" ht="21" customHeight="1" x14ac:dyDescent="0.2">
      <c r="A36" s="4"/>
      <c r="B36" s="51"/>
      <c r="C36" s="51"/>
      <c r="D36" s="69"/>
    </row>
    <row r="37" spans="1:4" ht="21" customHeight="1" x14ac:dyDescent="0.2">
      <c r="A37" s="4"/>
      <c r="B37" s="51"/>
      <c r="C37" s="51"/>
      <c r="D37" s="67"/>
    </row>
    <row r="38" spans="1:4" ht="21" customHeight="1" x14ac:dyDescent="0.2">
      <c r="A38" s="4"/>
      <c r="B38" s="51"/>
      <c r="C38" s="51"/>
      <c r="D38" s="69"/>
    </row>
    <row r="39" spans="1:4" ht="21" customHeight="1" x14ac:dyDescent="0.25">
      <c r="A39" s="14"/>
      <c r="B39" s="53"/>
      <c r="C39" s="53"/>
      <c r="D39" s="69"/>
    </row>
    <row r="40" spans="1:4" ht="21" customHeight="1" x14ac:dyDescent="0.25">
      <c r="A40" s="39"/>
      <c r="B40" s="52"/>
      <c r="C40" s="52"/>
      <c r="D40" s="69"/>
    </row>
    <row r="41" spans="1:4" ht="21" customHeight="1" x14ac:dyDescent="0.2">
      <c r="A41" s="35"/>
      <c r="B41" s="7"/>
      <c r="C41" s="7"/>
      <c r="D41" s="69"/>
    </row>
    <row r="42" spans="1:4" ht="21" customHeight="1" x14ac:dyDescent="0.2">
      <c r="A42" s="3"/>
      <c r="B42" s="6"/>
      <c r="C42" s="6"/>
      <c r="D42" s="69"/>
    </row>
    <row r="43" spans="1:4" ht="21" customHeight="1" x14ac:dyDescent="0.2">
      <c r="A43" s="3"/>
      <c r="B43" s="6"/>
      <c r="C43" s="6"/>
      <c r="D43" s="67"/>
    </row>
    <row r="44" spans="1:4" ht="21" customHeight="1" x14ac:dyDescent="0.2">
      <c r="A44" s="3"/>
      <c r="B44" s="6"/>
      <c r="C44" s="6"/>
      <c r="D44" s="69"/>
    </row>
    <row r="45" spans="1:4" ht="21" customHeight="1" x14ac:dyDescent="0.2">
      <c r="A45" s="3"/>
      <c r="B45" s="6"/>
      <c r="C45" s="6"/>
      <c r="D45" s="69"/>
    </row>
    <row r="46" spans="1:4" ht="21" customHeight="1" x14ac:dyDescent="0.25">
      <c r="A46" s="14"/>
      <c r="B46" s="26"/>
      <c r="C46" s="26"/>
      <c r="D46" s="69"/>
    </row>
    <row r="47" spans="1:4" ht="21" customHeight="1" x14ac:dyDescent="0.25">
      <c r="A47" s="39"/>
      <c r="B47" s="44"/>
      <c r="C47" s="44"/>
      <c r="D47" s="69"/>
    </row>
    <row r="48" spans="1:4" ht="21" customHeight="1" x14ac:dyDescent="0.2">
      <c r="A48" s="54"/>
      <c r="B48" s="7"/>
      <c r="C48" s="7"/>
      <c r="D48" s="69"/>
    </row>
    <row r="49" spans="1:4" ht="21" customHeight="1" x14ac:dyDescent="0.2">
      <c r="A49" s="54"/>
      <c r="B49" s="7"/>
      <c r="C49" s="7"/>
      <c r="D49" s="69"/>
    </row>
    <row r="50" spans="1:4" ht="21" customHeight="1" x14ac:dyDescent="0.25">
      <c r="A50" s="14"/>
      <c r="B50" s="26"/>
      <c r="C50" s="26"/>
      <c r="D50" s="67"/>
    </row>
    <row r="51" spans="1:4" ht="21" customHeight="1" x14ac:dyDescent="0.2">
      <c r="A51" s="54"/>
      <c r="B51" s="7"/>
      <c r="C51" s="7"/>
      <c r="D51" s="69"/>
    </row>
    <row r="52" spans="1:4" ht="21" customHeight="1" x14ac:dyDescent="0.2">
      <c r="A52" s="54"/>
      <c r="B52" s="7"/>
      <c r="C52" s="7"/>
      <c r="D52" s="69"/>
    </row>
    <row r="53" spans="1:4" ht="21" customHeight="1" x14ac:dyDescent="0.25">
      <c r="A53" s="14"/>
      <c r="B53" s="26"/>
      <c r="C53" s="26"/>
      <c r="D53" s="69"/>
    </row>
    <row r="54" spans="1:4" ht="21" customHeight="1" x14ac:dyDescent="0.2">
      <c r="A54" s="3"/>
      <c r="B54" s="6"/>
      <c r="C54" s="6"/>
      <c r="D54" s="69"/>
    </row>
    <row r="55" spans="1:4" ht="21" customHeight="1" x14ac:dyDescent="0.2">
      <c r="A55" s="3"/>
      <c r="B55" s="6"/>
      <c r="C55" s="6"/>
      <c r="D55" s="69"/>
    </row>
    <row r="56" spans="1:4" ht="21" customHeight="1" x14ac:dyDescent="0.25">
      <c r="A56" s="14"/>
      <c r="B56" s="26"/>
      <c r="C56" s="26"/>
      <c r="D56" s="69"/>
    </row>
    <row r="57" spans="1:4" ht="21" customHeight="1" x14ac:dyDescent="0.25">
      <c r="A57" s="39"/>
      <c r="B57" s="44"/>
      <c r="C57" s="44"/>
      <c r="D57" s="69"/>
    </row>
    <row r="58" spans="1:4" ht="21" customHeight="1" x14ac:dyDescent="0.2">
      <c r="A58" s="54"/>
      <c r="B58" s="7"/>
      <c r="C58" s="7"/>
      <c r="D58" s="69"/>
    </row>
    <row r="59" spans="1:4" ht="21" customHeight="1" x14ac:dyDescent="0.2">
      <c r="A59" s="54"/>
      <c r="B59" s="7"/>
      <c r="C59" s="7"/>
      <c r="D59" s="38"/>
    </row>
    <row r="60" spans="1:4" ht="21" customHeight="1" x14ac:dyDescent="0.2">
      <c r="A60" s="54"/>
      <c r="B60" s="7"/>
      <c r="C60" s="7"/>
      <c r="D60" s="38"/>
    </row>
    <row r="61" spans="1:4" ht="21" customHeight="1" x14ac:dyDescent="0.2">
      <c r="A61" s="54"/>
      <c r="B61" s="7"/>
      <c r="C61" s="7"/>
      <c r="D61" s="38"/>
    </row>
    <row r="62" spans="1:4" ht="21" customHeight="1" x14ac:dyDescent="0.25">
      <c r="A62" s="14"/>
      <c r="B62" s="26"/>
      <c r="C62" s="26"/>
      <c r="D62" s="38"/>
    </row>
    <row r="63" spans="1:4" ht="18" x14ac:dyDescent="0.25">
      <c r="A63" s="34"/>
      <c r="B63" s="27"/>
      <c r="C63" s="27"/>
      <c r="D63" s="38"/>
    </row>
    <row r="64" spans="1:4" x14ac:dyDescent="0.2">
      <c r="D64" s="38"/>
    </row>
    <row r="65" spans="4:4" x14ac:dyDescent="0.2">
      <c r="D65" s="38"/>
    </row>
    <row r="66" spans="4:4" x14ac:dyDescent="0.2">
      <c r="D66" s="38"/>
    </row>
    <row r="67" spans="4:4" x14ac:dyDescent="0.2">
      <c r="D67" s="38"/>
    </row>
    <row r="68" spans="4:4" x14ac:dyDescent="0.2">
      <c r="D68" s="38"/>
    </row>
    <row r="69" spans="4:4" x14ac:dyDescent="0.2">
      <c r="D69" s="38"/>
    </row>
    <row r="70" spans="4:4" x14ac:dyDescent="0.2">
      <c r="D70" s="38"/>
    </row>
    <row r="71" spans="4:4" x14ac:dyDescent="0.2">
      <c r="D71" s="38"/>
    </row>
    <row r="72" spans="4:4" x14ac:dyDescent="0.2">
      <c r="D72" s="38"/>
    </row>
    <row r="73" spans="4:4" x14ac:dyDescent="0.2">
      <c r="D73" s="38"/>
    </row>
    <row r="74" spans="4:4" x14ac:dyDescent="0.2">
      <c r="D74" s="38"/>
    </row>
    <row r="75" spans="4:4" x14ac:dyDescent="0.2">
      <c r="D75" s="38"/>
    </row>
    <row r="76" spans="4:4" x14ac:dyDescent="0.2">
      <c r="D76" s="38"/>
    </row>
    <row r="77" spans="4:4" x14ac:dyDescent="0.2">
      <c r="D77" s="38"/>
    </row>
    <row r="78" spans="4:4" x14ac:dyDescent="0.2">
      <c r="D78" s="38"/>
    </row>
    <row r="79" spans="4:4" x14ac:dyDescent="0.2">
      <c r="D79" s="38"/>
    </row>
    <row r="80" spans="4:4" x14ac:dyDescent="0.2">
      <c r="D80" s="38"/>
    </row>
    <row r="81" spans="4:4" x14ac:dyDescent="0.2">
      <c r="D81" s="38"/>
    </row>
    <row r="82" spans="4:4" x14ac:dyDescent="0.2">
      <c r="D82" s="38"/>
    </row>
    <row r="83" spans="4:4" x14ac:dyDescent="0.2">
      <c r="D83" s="38"/>
    </row>
    <row r="84" spans="4:4" x14ac:dyDescent="0.2">
      <c r="D84" s="38"/>
    </row>
    <row r="85" spans="4:4" x14ac:dyDescent="0.2">
      <c r="D85" s="38"/>
    </row>
    <row r="86" spans="4:4" x14ac:dyDescent="0.2">
      <c r="D86" s="38"/>
    </row>
    <row r="87" spans="4:4" x14ac:dyDescent="0.2">
      <c r="D87" s="38"/>
    </row>
    <row r="88" spans="4:4" x14ac:dyDescent="0.2">
      <c r="D88" s="38"/>
    </row>
    <row r="89" spans="4:4" x14ac:dyDescent="0.2">
      <c r="D89" s="38"/>
    </row>
    <row r="90" spans="4:4" x14ac:dyDescent="0.2">
      <c r="D90" s="38"/>
    </row>
    <row r="91" spans="4:4" x14ac:dyDescent="0.2">
      <c r="D91" s="38"/>
    </row>
    <row r="92" spans="4:4" x14ac:dyDescent="0.2">
      <c r="D92" s="38"/>
    </row>
    <row r="93" spans="4:4" x14ac:dyDescent="0.2">
      <c r="D93" s="38"/>
    </row>
    <row r="94" spans="4:4" x14ac:dyDescent="0.2">
      <c r="D94" s="38"/>
    </row>
    <row r="95" spans="4:4" x14ac:dyDescent="0.2">
      <c r="D95" s="38"/>
    </row>
    <row r="96" spans="4:4" x14ac:dyDescent="0.2">
      <c r="D96" s="38"/>
    </row>
    <row r="97" spans="4:4" x14ac:dyDescent="0.2">
      <c r="D97" s="38"/>
    </row>
    <row r="98" spans="4:4" x14ac:dyDescent="0.2">
      <c r="D98" s="38"/>
    </row>
    <row r="99" spans="4:4" x14ac:dyDescent="0.2">
      <c r="D99" s="38"/>
    </row>
    <row r="100" spans="4:4" x14ac:dyDescent="0.2">
      <c r="D100" s="38"/>
    </row>
    <row r="101" spans="4:4" x14ac:dyDescent="0.2">
      <c r="D101" s="38"/>
    </row>
    <row r="102" spans="4:4" x14ac:dyDescent="0.2">
      <c r="D102" s="38"/>
    </row>
    <row r="103" spans="4:4" x14ac:dyDescent="0.2">
      <c r="D103" s="38"/>
    </row>
    <row r="104" spans="4:4" x14ac:dyDescent="0.2">
      <c r="D104" s="38"/>
    </row>
    <row r="105" spans="4:4" x14ac:dyDescent="0.2">
      <c r="D105" s="38"/>
    </row>
    <row r="106" spans="4:4" x14ac:dyDescent="0.2">
      <c r="D106" s="38"/>
    </row>
    <row r="107" spans="4:4" x14ac:dyDescent="0.2">
      <c r="D107" s="38"/>
    </row>
    <row r="108" spans="4:4" x14ac:dyDescent="0.2">
      <c r="D108" s="38"/>
    </row>
    <row r="109" spans="4:4" x14ac:dyDescent="0.2">
      <c r="D109" s="38"/>
    </row>
    <row r="110" spans="4:4" x14ac:dyDescent="0.2">
      <c r="D110" s="38"/>
    </row>
    <row r="111" spans="4:4" x14ac:dyDescent="0.2">
      <c r="D111" s="38"/>
    </row>
    <row r="112" spans="4:4" x14ac:dyDescent="0.2">
      <c r="D112" s="38"/>
    </row>
    <row r="113" spans="4:4" x14ac:dyDescent="0.2">
      <c r="D113" s="38"/>
    </row>
    <row r="114" spans="4:4" x14ac:dyDescent="0.2">
      <c r="D114" s="38"/>
    </row>
    <row r="115" spans="4:4" x14ac:dyDescent="0.2">
      <c r="D115" s="38"/>
    </row>
    <row r="116" spans="4:4" x14ac:dyDescent="0.2">
      <c r="D116" s="38"/>
    </row>
    <row r="117" spans="4:4" x14ac:dyDescent="0.2">
      <c r="D117" s="38"/>
    </row>
    <row r="118" spans="4:4" x14ac:dyDescent="0.2">
      <c r="D118" s="38"/>
    </row>
    <row r="119" spans="4:4" x14ac:dyDescent="0.2">
      <c r="D119" s="38"/>
    </row>
    <row r="120" spans="4:4" x14ac:dyDescent="0.2">
      <c r="D120" s="38"/>
    </row>
    <row r="121" spans="4:4" x14ac:dyDescent="0.2">
      <c r="D121" s="38"/>
    </row>
    <row r="122" spans="4:4" x14ac:dyDescent="0.2">
      <c r="D122" s="38"/>
    </row>
    <row r="123" spans="4:4" x14ac:dyDescent="0.2">
      <c r="D123" s="38"/>
    </row>
    <row r="124" spans="4:4" x14ac:dyDescent="0.2">
      <c r="D124" s="38"/>
    </row>
    <row r="125" spans="4:4" x14ac:dyDescent="0.2">
      <c r="D125" s="38"/>
    </row>
    <row r="126" spans="4:4" x14ac:dyDescent="0.2">
      <c r="D126" s="38"/>
    </row>
    <row r="127" spans="4:4" x14ac:dyDescent="0.2">
      <c r="D127" s="38"/>
    </row>
    <row r="128" spans="4:4" x14ac:dyDescent="0.2">
      <c r="D128" s="38"/>
    </row>
    <row r="129" spans="4:4" x14ac:dyDescent="0.2">
      <c r="D129" s="38"/>
    </row>
    <row r="130" spans="4:4" x14ac:dyDescent="0.2">
      <c r="D130" s="38"/>
    </row>
    <row r="131" spans="4:4" x14ac:dyDescent="0.2">
      <c r="D131" s="38"/>
    </row>
    <row r="132" spans="4:4" x14ac:dyDescent="0.2">
      <c r="D132" s="38"/>
    </row>
    <row r="133" spans="4:4" x14ac:dyDescent="0.2">
      <c r="D133" s="38"/>
    </row>
    <row r="134" spans="4:4" x14ac:dyDescent="0.2">
      <c r="D134" s="38"/>
    </row>
    <row r="135" spans="4:4" x14ac:dyDescent="0.2">
      <c r="D135" s="38"/>
    </row>
    <row r="136" spans="4:4" x14ac:dyDescent="0.2">
      <c r="D136" s="38"/>
    </row>
    <row r="137" spans="4:4" x14ac:dyDescent="0.2">
      <c r="D137" s="38"/>
    </row>
    <row r="138" spans="4:4" x14ac:dyDescent="0.2">
      <c r="D138" s="38"/>
    </row>
    <row r="139" spans="4:4" x14ac:dyDescent="0.2">
      <c r="D139" s="38"/>
    </row>
    <row r="140" spans="4:4" x14ac:dyDescent="0.2">
      <c r="D140" s="38"/>
    </row>
    <row r="141" spans="4:4" x14ac:dyDescent="0.2">
      <c r="D141" s="38"/>
    </row>
    <row r="142" spans="4:4" x14ac:dyDescent="0.2">
      <c r="D142" s="38"/>
    </row>
    <row r="143" spans="4:4" x14ac:dyDescent="0.2">
      <c r="D143" s="38"/>
    </row>
    <row r="144" spans="4:4" x14ac:dyDescent="0.2">
      <c r="D144" s="38"/>
    </row>
    <row r="145" spans="4:4" x14ac:dyDescent="0.2">
      <c r="D145" s="38"/>
    </row>
    <row r="146" spans="4:4" x14ac:dyDescent="0.2">
      <c r="D146" s="38"/>
    </row>
    <row r="147" spans="4:4" x14ac:dyDescent="0.2">
      <c r="D147" s="38"/>
    </row>
    <row r="148" spans="4:4" x14ac:dyDescent="0.2">
      <c r="D148" s="38"/>
    </row>
    <row r="149" spans="4:4" x14ac:dyDescent="0.2">
      <c r="D149" s="38"/>
    </row>
    <row r="150" spans="4:4" x14ac:dyDescent="0.2">
      <c r="D150" s="38"/>
    </row>
  </sheetData>
  <phoneticPr fontId="0" type="noConversion"/>
  <pageMargins left="0.75" right="0.75" top="1" bottom="1" header="0.5" footer="0.5"/>
  <pageSetup scale="87" orientation="portrait" r:id="rId1"/>
  <headerFooter alignWithMargins="0"/>
  <rowBreaks count="1" manualBreakCount="1">
    <brk id="2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category breakdowns</vt:lpstr>
      <vt:lpstr>FY 2018</vt:lpstr>
      <vt:lpstr>dept budget</vt:lpstr>
      <vt:lpstr>'dept budget'!Print_Area</vt:lpstr>
      <vt:lpstr>'FY 2018'!Print_Area</vt:lpstr>
      <vt:lpstr>'FY 2018'!Print_Titles</vt:lpstr>
    </vt:vector>
  </TitlesOfParts>
  <Company>Town of Leverett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Margie</dc:creator>
  <cp:lastModifiedBy>Margie</cp:lastModifiedBy>
  <cp:lastPrinted>2017-04-13T19:25:28Z</cp:lastPrinted>
  <dcterms:created xsi:type="dcterms:W3CDTF">2010-01-07T18:31:43Z</dcterms:created>
  <dcterms:modified xsi:type="dcterms:W3CDTF">2017-04-13T19:25:33Z</dcterms:modified>
</cp:coreProperties>
</file>