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955" activeTab="0"/>
  </bookViews>
  <sheets>
    <sheet name="FY 2015" sheetId="1" r:id="rId1"/>
    <sheet name="dept budget" sheetId="2" r:id="rId2"/>
    <sheet name="tax bill worksheet" sheetId="3" r:id="rId3"/>
    <sheet name="Chart3" sheetId="4" r:id="rId4"/>
    <sheet name="category breakdowns" sheetId="5" r:id="rId5"/>
  </sheets>
  <definedNames>
    <definedName name="_xlnm.Print_Area" localSheetId="1">'dept budget'!$A$1:$C$31</definedName>
    <definedName name="_xlnm.Print_Area" localSheetId="0">'FY 2015'!$A$1:$F$353</definedName>
    <definedName name="_xlnm.Print_Titles" localSheetId="0">'FY 2015'!$1:$1</definedName>
  </definedNames>
  <calcPr fullCalcOnLoad="1"/>
</workbook>
</file>

<file path=xl/comments1.xml><?xml version="1.0" encoding="utf-8"?>
<comments xmlns="http://schemas.openxmlformats.org/spreadsheetml/2006/main">
  <authors>
    <author>Marjorie McGinnis</author>
  </authors>
  <commentList>
    <comment ref="E290" authorId="0">
      <text>
        <r>
          <rPr>
            <sz val="8"/>
            <rFont val="Tahoma"/>
            <family val="2"/>
          </rPr>
          <t>Fourth year's payment back to Stabilization for energy savings project, plus new plan to save for Other Post Employment benefits of retirees</t>
        </r>
      </text>
    </comment>
    <comment ref="F62" authorId="0">
      <text>
        <r>
          <rPr>
            <sz val="8"/>
            <rFont val="Tahoma"/>
            <family val="0"/>
          </rPr>
          <t xml:space="preserve">two elections this year
</t>
        </r>
      </text>
    </comment>
    <comment ref="F145" authorId="0">
      <text>
        <r>
          <rPr>
            <sz val="8"/>
            <rFont val="Tahoma"/>
            <family val="0"/>
          </rPr>
          <t xml:space="preserve">Was in school budget in 
FY 14
</t>
        </r>
      </text>
    </comment>
    <comment ref="F176" authorId="0">
      <text>
        <r>
          <rPr>
            <sz val="8"/>
            <rFont val="Tahoma"/>
            <family val="0"/>
          </rPr>
          <t xml:space="preserve">Foreman received raise and Mechanic received new title in FY 14
</t>
        </r>
      </text>
    </comment>
    <comment ref="F34" authorId="0">
      <text>
        <r>
          <rPr>
            <sz val="8"/>
            <rFont val="Tahoma"/>
            <family val="2"/>
          </rPr>
          <t>Plans to begin online mapping</t>
        </r>
      </text>
    </comment>
    <comment ref="F100" authorId="0">
      <text>
        <r>
          <rPr>
            <sz val="8"/>
            <rFont val="Tahoma"/>
            <family val="0"/>
          </rPr>
          <t xml:space="preserve">Want to carry Epipens in cruisers
</t>
        </r>
      </text>
    </comment>
    <comment ref="F116" authorId="0">
      <text>
        <r>
          <rPr>
            <sz val="8"/>
            <rFont val="Tahoma"/>
            <family val="0"/>
          </rPr>
          <t>For additional maintenance</t>
        </r>
      </text>
    </comment>
    <comment ref="F211" authorId="0">
      <text>
        <r>
          <rPr>
            <sz val="8"/>
            <rFont val="Tahoma"/>
            <family val="0"/>
          </rPr>
          <t xml:space="preserve">Increased to cover actual expenses
</t>
        </r>
      </text>
    </comment>
    <comment ref="F217" authorId="0">
      <text>
        <r>
          <rPr>
            <sz val="8"/>
            <rFont val="Tahoma"/>
            <family val="0"/>
          </rPr>
          <t xml:space="preserve">Hours for staff increased
</t>
        </r>
      </text>
    </comment>
    <comment ref="F225" authorId="0">
      <text>
        <r>
          <rPr>
            <sz val="8"/>
            <rFont val="Tahoma"/>
            <family val="0"/>
          </rPr>
          <t xml:space="preserve">New composting program to be implemented
</t>
        </r>
      </text>
    </comment>
    <comment ref="E167" authorId="0">
      <text>
        <r>
          <rPr>
            <sz val="8"/>
            <rFont val="Tahoma"/>
            <family val="0"/>
          </rPr>
          <t xml:space="preserve">Telephone went back to school budget and environmental services
came out
</t>
        </r>
      </text>
    </comment>
    <comment ref="E255" authorId="0">
      <text>
        <r>
          <rPr>
            <sz val="8"/>
            <rFont val="Tahoma"/>
            <family val="0"/>
          </rPr>
          <t>Veteran in town to receive benefits</t>
        </r>
      </text>
    </comment>
    <comment ref="E317" authorId="0">
      <text>
        <r>
          <rPr>
            <sz val="8"/>
            <rFont val="Tahoma"/>
            <family val="0"/>
          </rPr>
          <t xml:space="preserve">Field Building Costs to be assumed by Historical Society
</t>
        </r>
      </text>
    </comment>
  </commentList>
</comments>
</file>

<file path=xl/sharedStrings.xml><?xml version="1.0" encoding="utf-8"?>
<sst xmlns="http://schemas.openxmlformats.org/spreadsheetml/2006/main" count="518" uniqueCount="295">
  <si>
    <t>Department</t>
  </si>
  <si>
    <t>% Change</t>
  </si>
  <si>
    <t>TOWN MEETING</t>
  </si>
  <si>
    <t xml:space="preserve">     Salaries</t>
  </si>
  <si>
    <t xml:space="preserve">     Expenses</t>
  </si>
  <si>
    <t>TOTAL</t>
  </si>
  <si>
    <t>MODERATOR, salary</t>
  </si>
  <si>
    <t>SELECTBOARD</t>
  </si>
  <si>
    <t xml:space="preserve">    Salaries</t>
  </si>
  <si>
    <t xml:space="preserve">        Chair</t>
  </si>
  <si>
    <t xml:space="preserve">        2 Members</t>
  </si>
  <si>
    <t xml:space="preserve">        Clerk</t>
  </si>
  <si>
    <t xml:space="preserve">   Expenses</t>
  </si>
  <si>
    <t>TOWN ADMINISTRATOR</t>
  </si>
  <si>
    <t xml:space="preserve">    Salary</t>
  </si>
  <si>
    <t xml:space="preserve">    Departmental Assistant</t>
  </si>
  <si>
    <t xml:space="preserve">    Expenses</t>
  </si>
  <si>
    <t xml:space="preserve"> TOTAL</t>
  </si>
  <si>
    <t>FINANCE COMMITTEE</t>
  </si>
  <si>
    <t>RESERVE FUND</t>
  </si>
  <si>
    <t>ASSESSORS</t>
  </si>
  <si>
    <t xml:space="preserve">        Admin. Assessor/Revaluation</t>
  </si>
  <si>
    <t xml:space="preserve">    Subtotal</t>
  </si>
  <si>
    <t xml:space="preserve">        Maps</t>
  </si>
  <si>
    <t xml:space="preserve">        Forms</t>
  </si>
  <si>
    <t xml:space="preserve">        Registry of Deeds</t>
  </si>
  <si>
    <t xml:space="preserve">        Telephone</t>
  </si>
  <si>
    <t xml:space="preserve">        Dues</t>
  </si>
  <si>
    <t xml:space="preserve">        Conference</t>
  </si>
  <si>
    <t xml:space="preserve">        Software Maintenance</t>
  </si>
  <si>
    <t xml:space="preserve">        Consulting Services</t>
  </si>
  <si>
    <t xml:space="preserve">        Supplies/Misc.</t>
  </si>
  <si>
    <t>TREASURER</t>
  </si>
  <si>
    <t>COLLECTOR</t>
  </si>
  <si>
    <t xml:space="preserve">     Salary</t>
  </si>
  <si>
    <t>CAPITAL PLANNING</t>
  </si>
  <si>
    <t>PERSONNEL BOARD</t>
  </si>
  <si>
    <t>TOWN CLERK</t>
  </si>
  <si>
    <t xml:space="preserve">    Census &amp; Input/Data Collection</t>
  </si>
  <si>
    <t>ELECTIONS</t>
  </si>
  <si>
    <t xml:space="preserve">    Salaries Poll Workers/Constable</t>
  </si>
  <si>
    <t>REGISTRARS</t>
  </si>
  <si>
    <t xml:space="preserve">    Salaries, 4 Registrars</t>
  </si>
  <si>
    <t>CONSERVATION COMMISSION</t>
  </si>
  <si>
    <t xml:space="preserve">    Salary, Agent</t>
  </si>
  <si>
    <t>PLANNING BOARD</t>
  </si>
  <si>
    <t>ZONING BOARD OF APPEALS</t>
  </si>
  <si>
    <t xml:space="preserve">        Substitutes</t>
  </si>
  <si>
    <t xml:space="preserve">        Maintenance</t>
  </si>
  <si>
    <t xml:space="preserve">        Supplies/Equip/Misc.</t>
  </si>
  <si>
    <t xml:space="preserve">        Elevator inspection </t>
  </si>
  <si>
    <t xml:space="preserve">        Electricity</t>
  </si>
  <si>
    <t xml:space="preserve">        Heating Oil</t>
  </si>
  <si>
    <t xml:space="preserve">       Grounds maintenance</t>
  </si>
  <si>
    <t>TOWN REPORTS</t>
  </si>
  <si>
    <t>NEWSLETTER</t>
  </si>
  <si>
    <t xml:space="preserve">   Salaries</t>
  </si>
  <si>
    <t xml:space="preserve">        Editor</t>
  </si>
  <si>
    <t xml:space="preserve">        Proofreader</t>
  </si>
  <si>
    <t xml:space="preserve"> GENERAL GOVERNMENT</t>
  </si>
  <si>
    <t>POLICE</t>
  </si>
  <si>
    <t xml:space="preserve">        Chief</t>
  </si>
  <si>
    <t xml:space="preserve">        Quinn Bill Incentive</t>
  </si>
  <si>
    <t xml:space="preserve">        Vehicles - Repairs</t>
  </si>
  <si>
    <t xml:space="preserve">        Vehicles - Gas</t>
  </si>
  <si>
    <t xml:space="preserve">        Training</t>
  </si>
  <si>
    <t xml:space="preserve">        Radio/Radar</t>
  </si>
  <si>
    <t xml:space="preserve">        Radio maintenance</t>
  </si>
  <si>
    <t xml:space="preserve">        FRCOG communications</t>
  </si>
  <si>
    <t xml:space="preserve">        Uniforms</t>
  </si>
  <si>
    <t xml:space="preserve">        Supplies/Equip./Misc.</t>
  </si>
  <si>
    <t xml:space="preserve">        Software Support</t>
  </si>
  <si>
    <t>FIRE DEPARTMENT</t>
  </si>
  <si>
    <t xml:space="preserve">        Deputy Chief</t>
  </si>
  <si>
    <t xml:space="preserve">        Forest Fire Warden</t>
  </si>
  <si>
    <t xml:space="preserve">        3 Captains</t>
  </si>
  <si>
    <t xml:space="preserve">        Response Pay</t>
  </si>
  <si>
    <t xml:space="preserve">        Equipment Maintenance</t>
  </si>
  <si>
    <t xml:space="preserve">        Gas/Oil</t>
  </si>
  <si>
    <t xml:space="preserve">        Mutual Aid</t>
  </si>
  <si>
    <t xml:space="preserve">        Radio Maintenance</t>
  </si>
  <si>
    <t xml:space="preserve">        Brush Fires</t>
  </si>
  <si>
    <t xml:space="preserve">        Postage</t>
  </si>
  <si>
    <t>AMBULANCE</t>
  </si>
  <si>
    <t>ANIMAL INSPECTOR</t>
  </si>
  <si>
    <t>EMERGENCY PLANNING</t>
  </si>
  <si>
    <t>Salary, Director</t>
  </si>
  <si>
    <t>Expenses</t>
  </si>
  <si>
    <t>CTY</t>
  </si>
  <si>
    <t>DOG OFFICER</t>
  </si>
  <si>
    <t xml:space="preserve">    Pick-up fees</t>
  </si>
  <si>
    <t>TREE WARDEN, Expenses</t>
  </si>
  <si>
    <t xml:space="preserve"> PUBLIC SAFETY</t>
  </si>
  <si>
    <t>SCHOOLS</t>
  </si>
  <si>
    <t xml:space="preserve">    School Committee, salaries</t>
  </si>
  <si>
    <t xml:space="preserve">    Transportation</t>
  </si>
  <si>
    <t xml:space="preserve">    Building Insurance</t>
  </si>
  <si>
    <t xml:space="preserve">    Retirement</t>
  </si>
  <si>
    <t xml:space="preserve">    Workers' Comp</t>
  </si>
  <si>
    <t xml:space="preserve">    Unemployment</t>
  </si>
  <si>
    <t xml:space="preserve">    Health Insurance</t>
  </si>
  <si>
    <t xml:space="preserve">    Life Insurance</t>
  </si>
  <si>
    <t xml:space="preserve">    Medicare</t>
  </si>
  <si>
    <t xml:space="preserve">    Liability Insurance</t>
  </si>
  <si>
    <t xml:space="preserve">    Auto Insurance</t>
  </si>
  <si>
    <t xml:space="preserve">    Regional School</t>
  </si>
  <si>
    <t xml:space="preserve">    Regional School Debt</t>
  </si>
  <si>
    <t xml:space="preserve">    Elementary School Debt, Principal</t>
  </si>
  <si>
    <t xml:space="preserve">    Elementary School Debt, Interest</t>
  </si>
  <si>
    <t xml:space="preserve"> EDUCATION</t>
  </si>
  <si>
    <t>HIGHWAY DEPARTMENT</t>
  </si>
  <si>
    <t xml:space="preserve">        Superintendent</t>
  </si>
  <si>
    <t xml:space="preserve">        Foreman</t>
  </si>
  <si>
    <t xml:space="preserve">   Overtime</t>
  </si>
  <si>
    <t xml:space="preserve">            Equipment rental</t>
  </si>
  <si>
    <t xml:space="preserve">            Lumber/fence/paint</t>
  </si>
  <si>
    <t xml:space="preserve">            Pipes/culverts</t>
  </si>
  <si>
    <t xml:space="preserve">            Street signs</t>
  </si>
  <si>
    <t xml:space="preserve">            Stone/gravel/sand</t>
  </si>
  <si>
    <t xml:space="preserve">            Gravel road maintenance</t>
  </si>
  <si>
    <t xml:space="preserve">            Calcium chloride</t>
  </si>
  <si>
    <t xml:space="preserve">            Asphalt/blacktop</t>
  </si>
  <si>
    <t xml:space="preserve">            Line striping</t>
  </si>
  <si>
    <t xml:space="preserve">            Bridge maintenance</t>
  </si>
  <si>
    <t xml:space="preserve">        Machinery</t>
  </si>
  <si>
    <t xml:space="preserve">            Gas/oil/diesel</t>
  </si>
  <si>
    <t xml:space="preserve">            Tires/batteries</t>
  </si>
  <si>
    <t xml:space="preserve">            Repairs</t>
  </si>
  <si>
    <t xml:space="preserve">            Parts/tools/equipment</t>
  </si>
  <si>
    <t xml:space="preserve">        Office/Administration</t>
  </si>
  <si>
    <t xml:space="preserve">            Telephone</t>
  </si>
  <si>
    <t xml:space="preserve">            Pagers</t>
  </si>
  <si>
    <t xml:space="preserve">            Training</t>
  </si>
  <si>
    <t xml:space="preserve">            Supplies/Equip./Misc.</t>
  </si>
  <si>
    <t xml:space="preserve">            FRCOG bidding</t>
  </si>
  <si>
    <t xml:space="preserve">            Engineering</t>
  </si>
  <si>
    <t xml:space="preserve">            DOT drug testing</t>
  </si>
  <si>
    <t xml:space="preserve">   Subtotal</t>
  </si>
  <si>
    <t>WINTER MAINTENANCE</t>
  </si>
  <si>
    <t xml:space="preserve">    Expenses, Salt/Sand/Misc.</t>
  </si>
  <si>
    <t>STREET LIGHTS</t>
  </si>
  <si>
    <t>TRANSFER STATION</t>
  </si>
  <si>
    <t xml:space="preserve">        Transfer Station Supervisor</t>
  </si>
  <si>
    <t xml:space="preserve">        Recycling Hauling</t>
  </si>
  <si>
    <t xml:space="preserve">        Stickers</t>
  </si>
  <si>
    <t xml:space="preserve">        Bags</t>
  </si>
  <si>
    <t xml:space="preserve">        Mileage</t>
  </si>
  <si>
    <t xml:space="preserve">        Hazardous Waste</t>
  </si>
  <si>
    <t xml:space="preserve">        Station Inspection</t>
  </si>
  <si>
    <t>LANDFILL MONITORING</t>
  </si>
  <si>
    <t>CEMETERIES</t>
  </si>
  <si>
    <t xml:space="preserve">    North</t>
  </si>
  <si>
    <t xml:space="preserve">    Village</t>
  </si>
  <si>
    <t xml:space="preserve"> PUBLIC  WORKS</t>
  </si>
  <si>
    <t>BOARD OF HEALTH</t>
  </si>
  <si>
    <t xml:space="preserve">        4 Members</t>
  </si>
  <si>
    <t>HEALTH AGENT</t>
  </si>
  <si>
    <t>COUNCIL ON AGING</t>
  </si>
  <si>
    <t>VETERANS' SERVICES</t>
  </si>
  <si>
    <t xml:space="preserve"> HUMAN SERVICES</t>
  </si>
  <si>
    <t>LIBRARY</t>
  </si>
  <si>
    <t xml:space="preserve">        Director</t>
  </si>
  <si>
    <t xml:space="preserve">        Library Assistant</t>
  </si>
  <si>
    <t xml:space="preserve">        Book Review Publications</t>
  </si>
  <si>
    <t xml:space="preserve">        Computer Expenses</t>
  </si>
  <si>
    <t xml:space="preserve">        Copiers &amp; Printer Expenses</t>
  </si>
  <si>
    <t xml:space="preserve">        C/WMARS annual fee</t>
  </si>
  <si>
    <t xml:space="preserve">        Mass. Library Assn. Dues</t>
  </si>
  <si>
    <t xml:space="preserve">        Materials</t>
  </si>
  <si>
    <t xml:space="preserve">        Miscellaneous</t>
  </si>
  <si>
    <t xml:space="preserve">        Postage and PO Box Rental</t>
  </si>
  <si>
    <t xml:space="preserve">        Office Supplies/Equipment</t>
  </si>
  <si>
    <t xml:space="preserve">        Internet/Website</t>
  </si>
  <si>
    <t>HISTORICAL COMMISSION</t>
  </si>
  <si>
    <t>HARVEST FESTIVAL</t>
  </si>
  <si>
    <t xml:space="preserve"> CULTURE/RECREATION</t>
  </si>
  <si>
    <t>TOWN DEBT PRINCIPAL</t>
  </si>
  <si>
    <t>TOWN DEBT INTEREST</t>
  </si>
  <si>
    <t>REVENUE ANTICIPATION NOTES</t>
  </si>
  <si>
    <t xml:space="preserve"> DEBT  SERVICE</t>
  </si>
  <si>
    <t>FRCOG</t>
  </si>
  <si>
    <t xml:space="preserve">     Statutory Charges</t>
  </si>
  <si>
    <t xml:space="preserve">     Regional Services</t>
  </si>
  <si>
    <t>STABILIZATION</t>
  </si>
  <si>
    <t>RETIREMENT</t>
  </si>
  <si>
    <t>WORKERS' COMPENSATION</t>
  </si>
  <si>
    <t>UNEMPLOYMENT</t>
  </si>
  <si>
    <t>HEALTH INSURANCE</t>
  </si>
  <si>
    <t>LIFE INSURANCE</t>
  </si>
  <si>
    <t>MEDICARE</t>
  </si>
  <si>
    <t xml:space="preserve"> MISCELLANEOUS</t>
  </si>
  <si>
    <t>GRAND TOTAL</t>
  </si>
  <si>
    <r>
      <t xml:space="preserve">    </t>
    </r>
    <r>
      <rPr>
        <i/>
        <sz val="12"/>
        <color indexed="20"/>
        <rFont val="Arial"/>
        <family val="2"/>
      </rPr>
      <t>Subtotal</t>
    </r>
  </si>
  <si>
    <t>$ CHANGE</t>
  </si>
  <si>
    <t xml:space="preserve">        Transfer Station Coordinator</t>
  </si>
  <si>
    <t xml:space="preserve">         Transfer Station Attendant</t>
  </si>
  <si>
    <t xml:space="preserve">        Part-time Officers/training</t>
  </si>
  <si>
    <t xml:space="preserve">            Clothing Allowance</t>
  </si>
  <si>
    <t xml:space="preserve">        FCSWMD</t>
  </si>
  <si>
    <t>TOWN COUNSEL/MEDIATION</t>
  </si>
  <si>
    <t xml:space="preserve">        Scrap metal/Bulky waste Hauling</t>
  </si>
  <si>
    <t xml:space="preserve">        Trash Hauling</t>
  </si>
  <si>
    <t xml:space="preserve">        Caretaking</t>
  </si>
  <si>
    <t xml:space="preserve">        Full Time Officer/Sergeant</t>
  </si>
  <si>
    <t>Category</t>
  </si>
  <si>
    <t>FY 2001</t>
  </si>
  <si>
    <t>FY 2002</t>
  </si>
  <si>
    <t>FY 2003</t>
  </si>
  <si>
    <t>FY 2004</t>
  </si>
  <si>
    <t>FY 2005</t>
  </si>
  <si>
    <t>FY 2006</t>
  </si>
  <si>
    <t xml:space="preserve">FY 2007 </t>
  </si>
  <si>
    <t>FY 2008</t>
  </si>
  <si>
    <t xml:space="preserve"> SCHOOLS</t>
  </si>
  <si>
    <t>FY 2007</t>
  </si>
  <si>
    <t>FY 2009</t>
  </si>
  <si>
    <t>FY 2010</t>
  </si>
  <si>
    <t>FY 2011</t>
  </si>
  <si>
    <t>FY 2012</t>
  </si>
  <si>
    <t>Actual Dollars</t>
  </si>
  <si>
    <t>As Percentages</t>
  </si>
  <si>
    <t>FY 2013</t>
  </si>
  <si>
    <t>COMPUTER NEEDS/SUPPORT</t>
  </si>
  <si>
    <t>TOWN HALL BUILDING</t>
  </si>
  <si>
    <t xml:space="preserve">        Internet</t>
  </si>
  <si>
    <t xml:space="preserve">       Telephones</t>
  </si>
  <si>
    <t xml:space="preserve">FIELD BUILDING </t>
  </si>
  <si>
    <t xml:space="preserve">     Electric</t>
  </si>
  <si>
    <t xml:space="preserve">     Oil</t>
  </si>
  <si>
    <t>PUBLIC SAFETY COMPLEX</t>
  </si>
  <si>
    <t xml:space="preserve">        Supplies</t>
  </si>
  <si>
    <t xml:space="preserve">        Heating Oil/Propane</t>
  </si>
  <si>
    <t xml:space="preserve">        Septic</t>
  </si>
  <si>
    <t xml:space="preserve">        Floor drains</t>
  </si>
  <si>
    <t>OLD HIGHWAY GARAGE</t>
  </si>
  <si>
    <t xml:space="preserve">     Maintenance</t>
  </si>
  <si>
    <t>NORTH LEVERETT FIRE STATION</t>
  </si>
  <si>
    <t xml:space="preserve">     Supplies</t>
  </si>
  <si>
    <t>LIBRARY BUILDING</t>
  </si>
  <si>
    <r>
      <t xml:space="preserve">       </t>
    </r>
    <r>
      <rPr>
        <sz val="12"/>
        <color indexed="8"/>
        <rFont val="Arial"/>
        <family val="2"/>
      </rPr>
      <t>Building repairs</t>
    </r>
  </si>
  <si>
    <t xml:space="preserve">       Supplies/equip./misc</t>
  </si>
  <si>
    <t xml:space="preserve">       Alarm phone</t>
  </si>
  <si>
    <t xml:space="preserve">       Electric</t>
  </si>
  <si>
    <t xml:space="preserve">       Fuel</t>
  </si>
  <si>
    <t xml:space="preserve">       Power</t>
  </si>
  <si>
    <t xml:space="preserve">       Energy Stabilization</t>
  </si>
  <si>
    <t xml:space="preserve">       Environmental Services</t>
  </si>
  <si>
    <t>TOWN BUILDING SALARIES</t>
  </si>
  <si>
    <t xml:space="preserve">      Town custodian</t>
  </si>
  <si>
    <t>TOWN INSURANCE</t>
  </si>
  <si>
    <r>
      <t xml:space="preserve">     Property</t>
    </r>
    <r>
      <rPr>
        <sz val="10"/>
        <rFont val="Arial"/>
        <family val="2"/>
      </rPr>
      <t xml:space="preserve"> (property, boiler and mach., inland marine)</t>
    </r>
  </si>
  <si>
    <r>
      <t xml:space="preserve">     Liability </t>
    </r>
    <r>
      <rPr>
        <sz val="10"/>
        <rFont val="Arial"/>
        <family val="2"/>
      </rPr>
      <t>(general, umbrella, law enforcement, public officials)</t>
    </r>
  </si>
  <si>
    <t xml:space="preserve">     Automobile</t>
  </si>
  <si>
    <t xml:space="preserve">     Police and Fire Accident/Disability</t>
  </si>
  <si>
    <t>EMPLOYMENT PHYSICALS</t>
  </si>
  <si>
    <t>ACCOUNTANT EXPENSES</t>
  </si>
  <si>
    <t>BIENNIAL AUDIT</t>
  </si>
  <si>
    <t xml:space="preserve">      Buildings and grounds supervisor</t>
  </si>
  <si>
    <t>FCCIP INSPECTION PROGRAM</t>
  </si>
  <si>
    <t xml:space="preserve">    Elementary School </t>
  </si>
  <si>
    <t>FY 2014 Final</t>
  </si>
  <si>
    <t>FY 2015 request</t>
  </si>
  <si>
    <t xml:space="preserve">SCHOOL BUILDING </t>
  </si>
  <si>
    <t>FY 2014 Budget</t>
  </si>
  <si>
    <r>
      <t>OPEB</t>
    </r>
    <r>
      <rPr>
        <b/>
        <sz val="8"/>
        <rFont val="Arial"/>
        <family val="2"/>
      </rPr>
      <t xml:space="preserve"> (Other Post Employment Benefits) Fund</t>
    </r>
  </si>
  <si>
    <r>
      <t xml:space="preserve">  </t>
    </r>
    <r>
      <rPr>
        <sz val="12"/>
        <rFont val="Arial"/>
        <family val="2"/>
      </rPr>
      <t xml:space="preserve">   Tree removal/mulch on school grounds</t>
    </r>
  </si>
  <si>
    <t xml:space="preserve">         Compost Hauling</t>
  </si>
  <si>
    <t xml:space="preserve">        Mechanic/Drivers/Laborers</t>
  </si>
  <si>
    <t>VETERAN S' BENEFITS</t>
  </si>
  <si>
    <t xml:space="preserve">    Subtotal Regional School</t>
  </si>
  <si>
    <t xml:space="preserve">    Subtotal Elementary School</t>
  </si>
  <si>
    <t>TOTAL TOWN BUILDINGS</t>
  </si>
  <si>
    <t xml:space="preserve">    Subtotal School Building                 </t>
  </si>
  <si>
    <t xml:space="preserve">       Telephone</t>
  </si>
  <si>
    <t>FY 2015</t>
  </si>
  <si>
    <t>FY 2014</t>
  </si>
  <si>
    <t>TOWN BUILDINGS</t>
  </si>
  <si>
    <t>%</t>
  </si>
  <si>
    <t>equals</t>
  </si>
  <si>
    <r>
      <t xml:space="preserve">The Average Single Family Tax Bill in Leverett is $6,611 </t>
    </r>
    <r>
      <rPr>
        <sz val="8"/>
        <rFont val="Arial"/>
        <family val="2"/>
      </rPr>
      <t>(source Mass Taxpayers Foundation, 43rd Edition)</t>
    </r>
  </si>
  <si>
    <t>times</t>
  </si>
  <si>
    <t xml:space="preserve"> to General Government</t>
  </si>
  <si>
    <t xml:space="preserve"> to Public Safety</t>
  </si>
  <si>
    <t xml:space="preserve"> to Schools</t>
  </si>
  <si>
    <t xml:space="preserve"> to Public Works</t>
  </si>
  <si>
    <t xml:space="preserve"> to Human Services</t>
  </si>
  <si>
    <t xml:space="preserve"> to Culture/Recreation</t>
  </si>
  <si>
    <t xml:space="preserve"> to Debt Service</t>
  </si>
  <si>
    <t xml:space="preserve"> to Town Buildings</t>
  </si>
  <si>
    <t>The amount paid per budget category:</t>
  </si>
  <si>
    <t xml:space="preserve">To calculate your own Tax Bill:  </t>
  </si>
  <si>
    <t xml:space="preserve"> to Miscellaneous</t>
  </si>
  <si>
    <t>Total tax amount here</t>
  </si>
  <si>
    <t xml:space="preserve">$ </t>
  </si>
  <si>
    <t>$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</si>
</sst>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_"/>
    <numFmt numFmtId="165" formatCode="#,##0__"/>
    <numFmt numFmtId="166" formatCode="\ \ \ 0"/>
    <numFmt numFmtId="167" formatCode="\ \ ##,##\ 0"/>
    <numFmt numFmtId="168" formatCode="\ \ #,##0"/>
    <numFmt numFmtId="169" formatCode="\ \ 0"/>
    <numFmt numFmtId="170" formatCode="0.0"/>
    <numFmt numFmtId="171" formatCode="[$-409]h:mm:ss\ AM/PM"/>
    <numFmt numFmtId="172" formatCode="\1\9\9\9"/>
    <numFmt numFmtId="173" formatCode="\2000"/>
    <numFmt numFmtId="174" formatCode="0.0%"/>
    <numFmt numFmtId="175" formatCode="&quot;$&quot;#,##0"/>
    <numFmt numFmtId="176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12"/>
      <color indexed="12"/>
      <name val="Arial"/>
      <family val="2"/>
    </font>
    <font>
      <i/>
      <sz val="12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22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sz val="8"/>
      <color indexed="14"/>
      <name val="Arial"/>
      <family val="2"/>
    </font>
    <font>
      <sz val="8"/>
      <color indexed="10"/>
      <name val="Britannic Bold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sz val="14"/>
      <name val="Arial"/>
      <family val="0"/>
    </font>
    <font>
      <sz val="14"/>
      <color indexed="12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3" fontId="23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24" fillId="24" borderId="10" xfId="0" applyFont="1" applyFill="1" applyBorder="1" applyAlignment="1">
      <alignment/>
    </xf>
    <xf numFmtId="0" fontId="27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3" fillId="25" borderId="10" xfId="0" applyNumberFormat="1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7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0" fillId="2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20" borderId="10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32" fillId="20" borderId="10" xfId="0" applyNumberFormat="1" applyFont="1" applyFill="1" applyBorder="1" applyAlignment="1">
      <alignment/>
    </xf>
    <xf numFmtId="3" fontId="23" fillId="20" borderId="10" xfId="0" applyNumberFormat="1" applyFont="1" applyFill="1" applyBorder="1" applyAlignment="1">
      <alignment/>
    </xf>
    <xf numFmtId="0" fontId="29" fillId="2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3" fontId="34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wrapText="1"/>
    </xf>
    <xf numFmtId="0" fontId="36" fillId="24" borderId="10" xfId="0" applyFont="1" applyFill="1" applyBorder="1" applyAlignment="1">
      <alignment/>
    </xf>
    <xf numFmtId="3" fontId="37" fillId="24" borderId="10" xfId="0" applyNumberFormat="1" applyFont="1" applyFill="1" applyBorder="1" applyAlignment="1">
      <alignment/>
    </xf>
    <xf numFmtId="3" fontId="37" fillId="24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Fill="1" applyBorder="1" applyAlignment="1">
      <alignment/>
    </xf>
    <xf numFmtId="1" fontId="34" fillId="0" borderId="10" xfId="0" applyNumberFormat="1" applyFont="1" applyBorder="1" applyAlignment="1">
      <alignment horizontal="right" wrapText="1"/>
    </xf>
    <xf numFmtId="1" fontId="34" fillId="0" borderId="10" xfId="0" applyNumberFormat="1" applyFont="1" applyBorder="1" applyAlignment="1">
      <alignment horizontal="right"/>
    </xf>
    <xf numFmtId="1" fontId="3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174" fontId="23" fillId="0" borderId="13" xfId="0" applyNumberFormat="1" applyFont="1" applyBorder="1" applyAlignment="1">
      <alignment/>
    </xf>
    <xf numFmtId="0" fontId="24" fillId="0" borderId="13" xfId="0" applyFont="1" applyFill="1" applyBorder="1" applyAlignment="1">
      <alignment/>
    </xf>
    <xf numFmtId="3" fontId="33" fillId="0" borderId="13" xfId="0" applyNumberFormat="1" applyFont="1" applyBorder="1" applyAlignment="1">
      <alignment/>
    </xf>
    <xf numFmtId="0" fontId="23" fillId="20" borderId="10" xfId="0" applyFont="1" applyFill="1" applyBorder="1" applyAlignment="1">
      <alignment/>
    </xf>
    <xf numFmtId="37" fontId="23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37" fontId="2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3" fillId="26" borderId="10" xfId="0" applyFont="1" applyFill="1" applyBorder="1" applyAlignment="1">
      <alignment/>
    </xf>
    <xf numFmtId="0" fontId="39" fillId="0" borderId="10" xfId="0" applyFont="1" applyBorder="1" applyAlignment="1">
      <alignment horizontal="right"/>
    </xf>
    <xf numFmtId="37" fontId="39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 quotePrefix="1">
      <alignment horizontal="center"/>
    </xf>
    <xf numFmtId="0" fontId="27" fillId="0" borderId="10" xfId="0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24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20" borderId="10" xfId="0" applyFont="1" applyFill="1" applyBorder="1" applyAlignment="1">
      <alignment/>
    </xf>
    <xf numFmtId="0" fontId="40" fillId="20" borderId="10" xfId="0" applyFont="1" applyFill="1" applyBorder="1" applyAlignment="1">
      <alignment/>
    </xf>
    <xf numFmtId="37" fontId="40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7" fontId="21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174" fontId="28" fillId="0" borderId="10" xfId="0" applyNumberFormat="1" applyFont="1" applyBorder="1" applyAlignment="1">
      <alignment/>
    </xf>
    <xf numFmtId="3" fontId="34" fillId="0" borderId="14" xfId="0" applyNumberFormat="1" applyFont="1" applyFill="1" applyBorder="1" applyAlignment="1">
      <alignment/>
    </xf>
    <xf numFmtId="170" fontId="34" fillId="0" borderId="10" xfId="0" applyNumberFormat="1" applyFont="1" applyBorder="1" applyAlignment="1">
      <alignment horizontal="right" wrapText="1"/>
    </xf>
    <xf numFmtId="170" fontId="34" fillId="0" borderId="10" xfId="0" applyNumberFormat="1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wrapText="1"/>
    </xf>
    <xf numFmtId="1" fontId="37" fillId="0" borderId="0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Fill="1" applyBorder="1" applyAlignment="1">
      <alignment horizontal="right"/>
    </xf>
    <xf numFmtId="0" fontId="0" fillId="0" borderId="15" xfId="0" applyBorder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34" fillId="0" borderId="0" xfId="0" applyNumberFormat="1" applyFont="1" applyBorder="1" applyAlignment="1">
      <alignment horizontal="right" wrapText="1"/>
    </xf>
    <xf numFmtId="170" fontId="34" fillId="0" borderId="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/>
    </xf>
    <xf numFmtId="0" fontId="36" fillId="24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 15 Budget Categories As Percentages of Total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"/>
          <c:y val="0.23825"/>
          <c:w val="0.41625"/>
          <c:h val="0.61025"/>
        </c:manualLayout>
      </c:layout>
      <c:pieChart>
        <c:varyColors val="1"/>
        <c:ser>
          <c:idx val="0"/>
          <c:order val="0"/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breakdowns'!$B$16:$B$24</c:f>
            </c:numRef>
          </c:val>
        </c:ser>
        <c:ser>
          <c:idx val="1"/>
          <c:order val="1"/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breakdowns'!$C$16:$C$24</c:f>
            </c:numRef>
          </c:val>
        </c:ser>
        <c:ser>
          <c:idx val="2"/>
          <c:order val="2"/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breakdowns'!$D$16:$D$24</c:f>
            </c:numRef>
          </c:val>
        </c:ser>
        <c:ser>
          <c:idx val="3"/>
          <c:order val="3"/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breakdowns'!$E$16:$E$24</c:f>
            </c:numRef>
          </c:val>
        </c:ser>
        <c:ser>
          <c:idx val="4"/>
          <c:order val="4"/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breakdowns'!$F$16:$F$24</c:f>
            </c:numRef>
          </c:val>
        </c:ser>
        <c:ser>
          <c:idx val="5"/>
          <c:order val="5"/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breakdowns'!$G$16:$G$24</c:f>
            </c:numRef>
          </c:val>
        </c:ser>
        <c:ser>
          <c:idx val="6"/>
          <c:order val="6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breakdowns'!$H$16:$H$24</c:f>
            </c:numRef>
          </c:val>
        </c:ser>
        <c:ser>
          <c:idx val="7"/>
          <c:order val="7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breakdowns'!$I$16:$I$24</c:f>
            </c:numRef>
          </c:val>
        </c:ser>
        <c:ser>
          <c:idx val="8"/>
          <c:order val="8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breakdowns'!$J$16:$J$24</c:f>
            </c:numRef>
          </c:val>
        </c:ser>
        <c:ser>
          <c:idx val="10"/>
          <c:order val="9"/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breakdowns'!$K$16:$K$24</c:f>
            </c:numRef>
          </c:val>
        </c:ser>
        <c:ser>
          <c:idx val="11"/>
          <c:order val="1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breakdowns'!$L$16:$L$24</c:f>
            </c:numRef>
          </c:val>
        </c:ser>
        <c:ser>
          <c:idx val="12"/>
          <c:order val="11"/>
          <c:spPr>
            <a:solidFill>
              <a:srgbClr val="AABAD7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breakdowns'!$M$16:$M$24</c:f>
            </c:numRef>
          </c:val>
        </c:ser>
        <c:ser>
          <c:idx val="13"/>
          <c:order val="12"/>
          <c:spPr>
            <a:solidFill>
              <a:srgbClr val="D9AAA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breakdowns'!$N$16:$N$24</c:f>
            </c:numRef>
          </c:val>
        </c:ser>
        <c:ser>
          <c:idx val="14"/>
          <c:order val="13"/>
          <c:spPr>
            <a:solidFill>
              <a:srgbClr val="C6D6A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breakdowns'!$O$16:$O$24</c:f>
            </c:numRef>
          </c:val>
        </c:ser>
        <c:ser>
          <c:idx val="9"/>
          <c:order val="1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'category breakdowns'!$A$16:$A$24</c:f>
              <c:strCache>
                <c:ptCount val="9"/>
                <c:pt idx="0">
                  <c:v> GENERAL GOVERNMENT</c:v>
                </c:pt>
                <c:pt idx="1">
                  <c:v> PUBLIC SAFETY</c:v>
                </c:pt>
                <c:pt idx="2">
                  <c:v> SCHOOLS</c:v>
                </c:pt>
                <c:pt idx="3">
                  <c:v> PUBLIC  WORKS</c:v>
                </c:pt>
                <c:pt idx="4">
                  <c:v> HUMAN SERVICES</c:v>
                </c:pt>
                <c:pt idx="5">
                  <c:v> CULTURE/RECREATION</c:v>
                </c:pt>
                <c:pt idx="6">
                  <c:v> DEBT  SERVICE</c:v>
                </c:pt>
                <c:pt idx="7">
                  <c:v> MISCELLANEOUS</c:v>
                </c:pt>
                <c:pt idx="8">
                  <c:v>TOWN BUILDINGS</c:v>
                </c:pt>
              </c:strCache>
            </c:strRef>
          </c:cat>
          <c:val>
            <c:numRef>
              <c:f>'category breakdowns'!$P$16:$P$24</c:f>
              <c:numCache>
                <c:ptCount val="9"/>
                <c:pt idx="0">
                  <c:v>5.159287533449207</c:v>
                </c:pt>
                <c:pt idx="1">
                  <c:v>5.980735336547039</c:v>
                </c:pt>
                <c:pt idx="2">
                  <c:v>69.298437671191</c:v>
                </c:pt>
                <c:pt idx="3">
                  <c:v>8.518939114776575</c:v>
                </c:pt>
                <c:pt idx="4">
                  <c:v>0.38592446230673516</c:v>
                </c:pt>
                <c:pt idx="5">
                  <c:v>1.3153565192848364</c:v>
                </c:pt>
                <c:pt idx="6">
                  <c:v>2.6330800132478855</c:v>
                </c:pt>
                <c:pt idx="7">
                  <c:v>5.347139251092798</c:v>
                </c:pt>
                <c:pt idx="8">
                  <c:v>1.3611000981039278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6"/>
  <sheetViews>
    <sheetView tabSelected="1" view="pageBreakPreview" zoomScaleSheetLayoutView="100" zoomScalePageLayoutView="0" workbookViewId="0" topLeftCell="A1">
      <selection activeCell="F214" sqref="F214"/>
    </sheetView>
  </sheetViews>
  <sheetFormatPr defaultColWidth="9.140625" defaultRowHeight="12.75"/>
  <cols>
    <col min="1" max="1" width="38.00390625" style="39" customWidth="1"/>
    <col min="2" max="3" width="24.140625" style="19" customWidth="1"/>
    <col min="4" max="4" width="12.57421875" style="0" customWidth="1"/>
    <col min="5" max="5" width="11.421875" style="39" customWidth="1"/>
  </cols>
  <sheetData>
    <row r="1" spans="1:5" ht="20.25">
      <c r="A1" s="1" t="s">
        <v>0</v>
      </c>
      <c r="B1" s="2" t="s">
        <v>260</v>
      </c>
      <c r="C1" s="2" t="s">
        <v>261</v>
      </c>
      <c r="D1" s="83" t="s">
        <v>193</v>
      </c>
      <c r="E1" s="84" t="s">
        <v>1</v>
      </c>
    </row>
    <row r="2" spans="1:5" ht="15.75">
      <c r="A2" s="40" t="s">
        <v>2</v>
      </c>
      <c r="B2" s="4"/>
      <c r="C2" s="4"/>
      <c r="D2" s="4"/>
      <c r="E2" s="5"/>
    </row>
    <row r="3" spans="1:5" ht="15.75">
      <c r="A3" s="3" t="s">
        <v>3</v>
      </c>
      <c r="B3" s="27">
        <v>150</v>
      </c>
      <c r="C3" s="27">
        <v>150</v>
      </c>
      <c r="D3" s="7">
        <f>(C3-B3)</f>
        <v>0</v>
      </c>
      <c r="E3" s="8">
        <f>(C3-B3)/B3</f>
        <v>0</v>
      </c>
    </row>
    <row r="4" spans="1:5" ht="15.75">
      <c r="A4" s="3" t="s">
        <v>4</v>
      </c>
      <c r="B4" s="27">
        <v>200</v>
      </c>
      <c r="C4" s="27">
        <v>200</v>
      </c>
      <c r="D4" s="7">
        <f aca="true" t="shared" si="0" ref="D4:D62">(C4-B4)</f>
        <v>0</v>
      </c>
      <c r="E4" s="8">
        <f aca="true" t="shared" si="1" ref="E4:E62">(C4-B4)/B4</f>
        <v>0</v>
      </c>
    </row>
    <row r="5" spans="1:5" ht="15">
      <c r="A5" s="9" t="s">
        <v>5</v>
      </c>
      <c r="B5" s="7">
        <f>SUM(B3:B4)</f>
        <v>350</v>
      </c>
      <c r="C5" s="7">
        <f>SUM(C3:C4)</f>
        <v>350</v>
      </c>
      <c r="D5" s="7">
        <f t="shared" si="0"/>
        <v>0</v>
      </c>
      <c r="E5" s="8">
        <f t="shared" si="1"/>
        <v>0</v>
      </c>
    </row>
    <row r="6" spans="1:5" s="10" customFormat="1" ht="15.75" customHeight="1">
      <c r="A6" s="42" t="s">
        <v>6</v>
      </c>
      <c r="B6" s="27">
        <v>50</v>
      </c>
      <c r="C6" s="27">
        <v>50</v>
      </c>
      <c r="D6" s="7">
        <f t="shared" si="0"/>
        <v>0</v>
      </c>
      <c r="E6" s="8">
        <f t="shared" si="1"/>
        <v>0</v>
      </c>
    </row>
    <row r="7" spans="1:5" ht="15.75" customHeight="1">
      <c r="A7" s="40" t="s">
        <v>7</v>
      </c>
      <c r="B7" s="45"/>
      <c r="C7" s="45"/>
      <c r="D7" s="7"/>
      <c r="E7" s="8"/>
    </row>
    <row r="8" spans="1:5" ht="15">
      <c r="A8" s="3" t="s">
        <v>8</v>
      </c>
      <c r="B8" s="45"/>
      <c r="C8" s="45"/>
      <c r="D8" s="7"/>
      <c r="E8" s="8"/>
    </row>
    <row r="9" spans="1:5" ht="15">
      <c r="A9" s="3" t="s">
        <v>9</v>
      </c>
      <c r="B9" s="7">
        <v>1050</v>
      </c>
      <c r="C9" s="7">
        <v>1050</v>
      </c>
      <c r="D9" s="7">
        <f t="shared" si="0"/>
        <v>0</v>
      </c>
      <c r="E9" s="8">
        <f t="shared" si="1"/>
        <v>0</v>
      </c>
    </row>
    <row r="10" spans="1:5" ht="15">
      <c r="A10" s="11" t="s">
        <v>10</v>
      </c>
      <c r="B10" s="7">
        <v>2000</v>
      </c>
      <c r="C10" s="7">
        <v>2000</v>
      </c>
      <c r="D10" s="7">
        <f t="shared" si="0"/>
        <v>0</v>
      </c>
      <c r="E10" s="8">
        <f t="shared" si="1"/>
        <v>0</v>
      </c>
    </row>
    <row r="11" spans="1:5" ht="15">
      <c r="A11" s="11" t="s">
        <v>11</v>
      </c>
      <c r="B11" s="7">
        <v>13306</v>
      </c>
      <c r="C11" s="7">
        <v>13479</v>
      </c>
      <c r="D11" s="7">
        <f t="shared" si="0"/>
        <v>173</v>
      </c>
      <c r="E11" s="8">
        <f t="shared" si="1"/>
        <v>0.01300165338944837</v>
      </c>
    </row>
    <row r="12" spans="1:5" ht="15">
      <c r="A12" s="12" t="s">
        <v>192</v>
      </c>
      <c r="B12" s="48">
        <f>SUM(B9:B11)</f>
        <v>16356</v>
      </c>
      <c r="C12" s="48">
        <f>SUM(C9:C11)</f>
        <v>16529</v>
      </c>
      <c r="D12" s="7">
        <f t="shared" si="0"/>
        <v>173</v>
      </c>
      <c r="E12" s="8">
        <f t="shared" si="1"/>
        <v>0.010577158229395941</v>
      </c>
    </row>
    <row r="13" spans="1:5" ht="15.75">
      <c r="A13" s="11" t="s">
        <v>12</v>
      </c>
      <c r="B13" s="41">
        <v>2900</v>
      </c>
      <c r="C13" s="41">
        <v>2900</v>
      </c>
      <c r="D13" s="7">
        <f t="shared" si="0"/>
        <v>0</v>
      </c>
      <c r="E13" s="8">
        <f t="shared" si="1"/>
        <v>0</v>
      </c>
    </row>
    <row r="14" spans="1:5" ht="15.75">
      <c r="A14" s="40" t="s">
        <v>254</v>
      </c>
      <c r="B14" s="41">
        <v>2500</v>
      </c>
      <c r="C14" s="41">
        <v>2500</v>
      </c>
      <c r="D14" s="7">
        <f t="shared" si="0"/>
        <v>0</v>
      </c>
      <c r="E14" s="8">
        <f t="shared" si="1"/>
        <v>0</v>
      </c>
    </row>
    <row r="15" spans="1:5" ht="15">
      <c r="A15" s="14" t="s">
        <v>5</v>
      </c>
      <c r="B15" s="15">
        <f>ROUND(+B12+B13+B14,0)</f>
        <v>21756</v>
      </c>
      <c r="C15" s="15">
        <f>ROUND(+C12+C13+C14,0)</f>
        <v>21929</v>
      </c>
      <c r="D15" s="7">
        <f t="shared" si="0"/>
        <v>173</v>
      </c>
      <c r="E15" s="8">
        <f t="shared" si="1"/>
        <v>0.007951829380400809</v>
      </c>
    </row>
    <row r="16" spans="1:5" ht="15.75">
      <c r="A16" s="40" t="s">
        <v>13</v>
      </c>
      <c r="B16" s="45"/>
      <c r="C16" s="45"/>
      <c r="D16" s="7"/>
      <c r="E16" s="8"/>
    </row>
    <row r="17" spans="1:5" ht="15">
      <c r="A17" s="3" t="s">
        <v>14</v>
      </c>
      <c r="B17" s="7">
        <v>52608</v>
      </c>
      <c r="C17" s="7">
        <v>53292</v>
      </c>
      <c r="D17" s="7">
        <f t="shared" si="0"/>
        <v>684</v>
      </c>
      <c r="E17" s="8">
        <f t="shared" si="1"/>
        <v>0.013001824817518248</v>
      </c>
    </row>
    <row r="18" spans="1:5" ht="15">
      <c r="A18" s="3" t="s">
        <v>15</v>
      </c>
      <c r="B18" s="7">
        <v>24599</v>
      </c>
      <c r="C18" s="7">
        <v>24919</v>
      </c>
      <c r="D18" s="7">
        <f t="shared" si="0"/>
        <v>320</v>
      </c>
      <c r="E18" s="8">
        <f t="shared" si="1"/>
        <v>0.013008658888572706</v>
      </c>
    </row>
    <row r="19" spans="1:5" ht="15">
      <c r="A19" s="12" t="s">
        <v>192</v>
      </c>
      <c r="B19" s="47">
        <f>ROUND(SUM(B17:B18),0)</f>
        <v>77207</v>
      </c>
      <c r="C19" s="47">
        <f>ROUND(SUM(C17:C18),0)</f>
        <v>78211</v>
      </c>
      <c r="D19" s="7">
        <f t="shared" si="0"/>
        <v>1004</v>
      </c>
      <c r="E19" s="8">
        <f t="shared" si="1"/>
        <v>0.013004002227777273</v>
      </c>
    </row>
    <row r="20" spans="1:5" ht="15.75">
      <c r="A20" s="3" t="s">
        <v>16</v>
      </c>
      <c r="B20" s="41">
        <v>700</v>
      </c>
      <c r="C20" s="41">
        <v>700</v>
      </c>
      <c r="D20" s="7">
        <f t="shared" si="0"/>
        <v>0</v>
      </c>
      <c r="E20" s="8">
        <f t="shared" si="1"/>
        <v>0</v>
      </c>
    </row>
    <row r="21" spans="1:5" ht="15.75">
      <c r="A21" s="40" t="s">
        <v>222</v>
      </c>
      <c r="B21" s="27">
        <v>500</v>
      </c>
      <c r="C21" s="27">
        <v>500</v>
      </c>
      <c r="D21" s="7">
        <f t="shared" si="0"/>
        <v>0</v>
      </c>
      <c r="E21" s="8">
        <f t="shared" si="1"/>
        <v>0</v>
      </c>
    </row>
    <row r="22" spans="1:5" ht="15">
      <c r="A22" s="14" t="s">
        <v>17</v>
      </c>
      <c r="B22" s="7">
        <f>ROUND(SUM(B19:B21),0)</f>
        <v>78407</v>
      </c>
      <c r="C22" s="7">
        <f>ROUND(SUM(C19:C21),0)</f>
        <v>79411</v>
      </c>
      <c r="D22" s="7">
        <f t="shared" si="0"/>
        <v>1004</v>
      </c>
      <c r="E22" s="8">
        <f t="shared" si="1"/>
        <v>0.012804979147270015</v>
      </c>
    </row>
    <row r="23" spans="1:5" ht="15.75">
      <c r="A23" s="40" t="s">
        <v>18</v>
      </c>
      <c r="B23" s="27">
        <v>126</v>
      </c>
      <c r="C23" s="27">
        <v>130</v>
      </c>
      <c r="D23" s="7">
        <f t="shared" si="0"/>
        <v>4</v>
      </c>
      <c r="E23" s="8">
        <f t="shared" si="1"/>
        <v>0.031746031746031744</v>
      </c>
    </row>
    <row r="24" spans="1:5" ht="15.75">
      <c r="A24" s="40" t="s">
        <v>19</v>
      </c>
      <c r="B24" s="41">
        <v>25000</v>
      </c>
      <c r="C24" s="41">
        <v>25000</v>
      </c>
      <c r="D24" s="7">
        <f t="shared" si="0"/>
        <v>0</v>
      </c>
      <c r="E24" s="8">
        <f t="shared" si="1"/>
        <v>0</v>
      </c>
    </row>
    <row r="25" spans="1:5" ht="15.75">
      <c r="A25" s="40" t="s">
        <v>255</v>
      </c>
      <c r="B25" s="43">
        <v>22000</v>
      </c>
      <c r="C25" s="43">
        <v>23094</v>
      </c>
      <c r="D25" s="7">
        <f>(C25-B25)</f>
        <v>1094</v>
      </c>
      <c r="E25" s="8">
        <f>(C25-B25)/B25</f>
        <v>0.049727272727272724</v>
      </c>
    </row>
    <row r="26" spans="1:5" ht="15.75">
      <c r="A26" s="40" t="s">
        <v>256</v>
      </c>
      <c r="B26" s="41">
        <v>6000</v>
      </c>
      <c r="C26" s="41">
        <v>6000</v>
      </c>
      <c r="D26" s="7">
        <f t="shared" si="0"/>
        <v>0</v>
      </c>
      <c r="E26" s="8">
        <f t="shared" si="1"/>
        <v>0</v>
      </c>
    </row>
    <row r="27" spans="1:5" ht="15.75">
      <c r="A27" s="40" t="s">
        <v>20</v>
      </c>
      <c r="B27" s="45"/>
      <c r="C27" s="45"/>
      <c r="D27" s="7"/>
      <c r="E27" s="8"/>
    </row>
    <row r="28" spans="1:5" ht="15">
      <c r="A28" s="3" t="s">
        <v>8</v>
      </c>
      <c r="B28" s="45"/>
      <c r="C28" s="45"/>
      <c r="D28" s="7"/>
      <c r="E28" s="8"/>
    </row>
    <row r="29" spans="1:5" ht="15">
      <c r="A29" s="3" t="s">
        <v>9</v>
      </c>
      <c r="B29" s="7">
        <v>1000</v>
      </c>
      <c r="C29" s="7">
        <v>1000</v>
      </c>
      <c r="D29" s="7">
        <f t="shared" si="0"/>
        <v>0</v>
      </c>
      <c r="E29" s="8">
        <f t="shared" si="1"/>
        <v>0</v>
      </c>
    </row>
    <row r="30" spans="1:5" ht="15">
      <c r="A30" s="3" t="s">
        <v>10</v>
      </c>
      <c r="B30" s="7">
        <v>1900</v>
      </c>
      <c r="C30" s="7">
        <v>1900</v>
      </c>
      <c r="D30" s="7">
        <f t="shared" si="0"/>
        <v>0</v>
      </c>
      <c r="E30" s="8">
        <f t="shared" si="1"/>
        <v>0</v>
      </c>
    </row>
    <row r="31" spans="1:5" ht="15">
      <c r="A31" s="3" t="s">
        <v>21</v>
      </c>
      <c r="B31" s="7">
        <v>28346</v>
      </c>
      <c r="C31" s="7">
        <v>28714</v>
      </c>
      <c r="D31" s="7">
        <f t="shared" si="0"/>
        <v>368</v>
      </c>
      <c r="E31" s="8">
        <f t="shared" si="1"/>
        <v>0.012982431383616736</v>
      </c>
    </row>
    <row r="32" spans="1:5" ht="15">
      <c r="A32" s="17" t="s">
        <v>22</v>
      </c>
      <c r="B32" s="47">
        <f>ROUND(SUM(B29:B31),0)</f>
        <v>31246</v>
      </c>
      <c r="C32" s="47">
        <f>ROUND(SUM(C29:C31),0)</f>
        <v>31614</v>
      </c>
      <c r="D32" s="7">
        <f t="shared" si="0"/>
        <v>368</v>
      </c>
      <c r="E32" s="8">
        <f t="shared" si="1"/>
        <v>0.011777507520962684</v>
      </c>
    </row>
    <row r="33" spans="1:5" ht="15">
      <c r="A33" s="3" t="s">
        <v>16</v>
      </c>
      <c r="B33" s="45"/>
      <c r="C33" s="45"/>
      <c r="D33" s="7"/>
      <c r="E33" s="8"/>
    </row>
    <row r="34" spans="1:5" ht="15">
      <c r="A34" s="3" t="s">
        <v>23</v>
      </c>
      <c r="B34" s="7">
        <v>100</v>
      </c>
      <c r="C34" s="7">
        <v>1000</v>
      </c>
      <c r="D34" s="7">
        <f t="shared" si="0"/>
        <v>900</v>
      </c>
      <c r="E34" s="8">
        <f t="shared" si="1"/>
        <v>9</v>
      </c>
    </row>
    <row r="35" spans="1:5" ht="15">
      <c r="A35" s="3" t="s">
        <v>24</v>
      </c>
      <c r="B35" s="7">
        <v>50</v>
      </c>
      <c r="C35" s="7">
        <v>50</v>
      </c>
      <c r="D35" s="7">
        <f t="shared" si="0"/>
        <v>0</v>
      </c>
      <c r="E35" s="8">
        <f t="shared" si="1"/>
        <v>0</v>
      </c>
    </row>
    <row r="36" spans="1:5" ht="15">
      <c r="A36" s="3" t="s">
        <v>25</v>
      </c>
      <c r="B36" s="7">
        <v>50</v>
      </c>
      <c r="C36" s="7">
        <v>20</v>
      </c>
      <c r="D36" s="7">
        <f t="shared" si="0"/>
        <v>-30</v>
      </c>
      <c r="E36" s="8">
        <f t="shared" si="1"/>
        <v>-0.6</v>
      </c>
    </row>
    <row r="37" spans="1:5" ht="15">
      <c r="A37" s="3" t="s">
        <v>27</v>
      </c>
      <c r="B37" s="7">
        <v>115</v>
      </c>
      <c r="C37" s="7">
        <v>120</v>
      </c>
      <c r="D37" s="7">
        <f t="shared" si="0"/>
        <v>5</v>
      </c>
      <c r="E37" s="8">
        <f t="shared" si="1"/>
        <v>0.043478260869565216</v>
      </c>
    </row>
    <row r="38" spans="1:5" ht="15">
      <c r="A38" s="3" t="s">
        <v>28</v>
      </c>
      <c r="B38" s="7">
        <v>400</v>
      </c>
      <c r="C38" s="7">
        <v>400</v>
      </c>
      <c r="D38" s="7">
        <f t="shared" si="0"/>
        <v>0</v>
      </c>
      <c r="E38" s="8">
        <f t="shared" si="1"/>
        <v>0</v>
      </c>
    </row>
    <row r="39" spans="1:5" ht="15">
      <c r="A39" s="3" t="s">
        <v>29</v>
      </c>
      <c r="B39" s="7">
        <v>4050</v>
      </c>
      <c r="C39" s="7">
        <v>4050</v>
      </c>
      <c r="D39" s="7">
        <f t="shared" si="0"/>
        <v>0</v>
      </c>
      <c r="E39" s="8">
        <f t="shared" si="1"/>
        <v>0</v>
      </c>
    </row>
    <row r="40" spans="1:5" ht="15">
      <c r="A40" s="3" t="s">
        <v>30</v>
      </c>
      <c r="B40" s="7">
        <v>2700</v>
      </c>
      <c r="C40" s="7">
        <v>2700</v>
      </c>
      <c r="D40" s="7">
        <f t="shared" si="0"/>
        <v>0</v>
      </c>
      <c r="E40" s="8">
        <f t="shared" si="1"/>
        <v>0</v>
      </c>
    </row>
    <row r="41" spans="1:5" ht="15">
      <c r="A41" s="3" t="s">
        <v>31</v>
      </c>
      <c r="B41" s="7">
        <v>575</v>
      </c>
      <c r="C41" s="7">
        <v>600</v>
      </c>
      <c r="D41" s="7">
        <f t="shared" si="0"/>
        <v>25</v>
      </c>
      <c r="E41" s="8">
        <f t="shared" si="1"/>
        <v>0.043478260869565216</v>
      </c>
    </row>
    <row r="42" spans="1:5" ht="15">
      <c r="A42" s="17" t="s">
        <v>22</v>
      </c>
      <c r="B42" s="47">
        <f>ROUND(SUM(B34:B41),0)</f>
        <v>8040</v>
      </c>
      <c r="C42" s="47">
        <f>ROUND(SUM(C34:C41),0)</f>
        <v>8940</v>
      </c>
      <c r="D42" s="7">
        <f t="shared" si="0"/>
        <v>900</v>
      </c>
      <c r="E42" s="8">
        <f t="shared" si="1"/>
        <v>0.11194029850746269</v>
      </c>
    </row>
    <row r="43" spans="1:5" ht="15">
      <c r="A43" s="14" t="s">
        <v>5</v>
      </c>
      <c r="B43" s="7">
        <f>ROUND(SUM(B32,B42),0)</f>
        <v>39286</v>
      </c>
      <c r="C43" s="7">
        <f>ROUND(SUM(C32,C42),0)</f>
        <v>40554</v>
      </c>
      <c r="D43" s="7">
        <f t="shared" si="0"/>
        <v>1268</v>
      </c>
      <c r="E43" s="8">
        <f t="shared" si="1"/>
        <v>0.03227612890088072</v>
      </c>
    </row>
    <row r="44" spans="1:5" ht="15.75">
      <c r="A44" s="40" t="s">
        <v>32</v>
      </c>
      <c r="B44" s="45"/>
      <c r="C44" s="45"/>
      <c r="D44" s="7"/>
      <c r="E44" s="8"/>
    </row>
    <row r="45" spans="1:5" ht="15.75">
      <c r="A45" s="3" t="s">
        <v>14</v>
      </c>
      <c r="B45" s="27">
        <v>14807</v>
      </c>
      <c r="C45" s="27">
        <v>14999</v>
      </c>
      <c r="D45" s="7">
        <f t="shared" si="0"/>
        <v>192</v>
      </c>
      <c r="E45" s="8">
        <f t="shared" si="1"/>
        <v>0.012966840008104275</v>
      </c>
    </row>
    <row r="46" spans="1:5" ht="15.75">
      <c r="A46" s="3" t="s">
        <v>16</v>
      </c>
      <c r="B46" s="41">
        <v>7780</v>
      </c>
      <c r="C46" s="41">
        <v>7780</v>
      </c>
      <c r="D46" s="7">
        <f t="shared" si="0"/>
        <v>0</v>
      </c>
      <c r="E46" s="8">
        <f t="shared" si="1"/>
        <v>0</v>
      </c>
    </row>
    <row r="47" spans="1:5" ht="15">
      <c r="A47" s="14" t="s">
        <v>5</v>
      </c>
      <c r="B47" s="7">
        <f>ROUND(SUM(B45:B46),0)</f>
        <v>22587</v>
      </c>
      <c r="C47" s="7">
        <f>ROUND(SUM(C45:C46),0)</f>
        <v>22779</v>
      </c>
      <c r="D47" s="7">
        <f t="shared" si="0"/>
        <v>192</v>
      </c>
      <c r="E47" s="8">
        <f t="shared" si="1"/>
        <v>0.008500464869172534</v>
      </c>
    </row>
    <row r="48" spans="1:5" ht="15.75">
      <c r="A48" s="40" t="s">
        <v>33</v>
      </c>
      <c r="B48" s="45"/>
      <c r="C48" s="45"/>
      <c r="D48" s="7"/>
      <c r="E48" s="8"/>
    </row>
    <row r="49" spans="1:5" ht="15.75">
      <c r="A49" s="11" t="s">
        <v>34</v>
      </c>
      <c r="B49" s="27">
        <v>21640</v>
      </c>
      <c r="C49" s="27">
        <v>21922</v>
      </c>
      <c r="D49" s="7">
        <f t="shared" si="0"/>
        <v>282</v>
      </c>
      <c r="E49" s="8">
        <f t="shared" si="1"/>
        <v>0.013031423290203327</v>
      </c>
    </row>
    <row r="50" spans="1:5" ht="15.75">
      <c r="A50" s="11" t="s">
        <v>16</v>
      </c>
      <c r="B50" s="41">
        <v>3780</v>
      </c>
      <c r="C50" s="41">
        <v>3780</v>
      </c>
      <c r="D50" s="7">
        <f t="shared" si="0"/>
        <v>0</v>
      </c>
      <c r="E50" s="8">
        <f t="shared" si="1"/>
        <v>0</v>
      </c>
    </row>
    <row r="51" spans="1:5" ht="15">
      <c r="A51" s="14" t="s">
        <v>5</v>
      </c>
      <c r="B51" s="7">
        <f>ROUND(SUM(B49:B50),0)</f>
        <v>25420</v>
      </c>
      <c r="C51" s="7">
        <f>ROUND(SUM(C49:C50),0)</f>
        <v>25702</v>
      </c>
      <c r="D51" s="7">
        <f t="shared" si="0"/>
        <v>282</v>
      </c>
      <c r="E51" s="8">
        <f t="shared" si="1"/>
        <v>0.01109362706530291</v>
      </c>
    </row>
    <row r="52" spans="1:5" ht="15.75" customHeight="1">
      <c r="A52" s="40" t="s">
        <v>35</v>
      </c>
      <c r="B52" s="27">
        <v>100</v>
      </c>
      <c r="C52" s="27">
        <v>100</v>
      </c>
      <c r="D52" s="7">
        <f t="shared" si="0"/>
        <v>0</v>
      </c>
      <c r="E52" s="8">
        <f t="shared" si="1"/>
        <v>0</v>
      </c>
    </row>
    <row r="53" spans="1:5" ht="15.75" customHeight="1">
      <c r="A53" s="40" t="s">
        <v>199</v>
      </c>
      <c r="B53" s="41">
        <v>6000</v>
      </c>
      <c r="C53" s="41">
        <v>6000</v>
      </c>
      <c r="D53" s="7">
        <f t="shared" si="0"/>
        <v>0</v>
      </c>
      <c r="E53" s="8">
        <f t="shared" si="1"/>
        <v>0</v>
      </c>
    </row>
    <row r="54" spans="1:5" ht="15.75">
      <c r="A54" s="40" t="s">
        <v>36</v>
      </c>
      <c r="B54" s="27">
        <v>120</v>
      </c>
      <c r="C54" s="27">
        <v>120</v>
      </c>
      <c r="D54" s="7">
        <f t="shared" si="0"/>
        <v>0</v>
      </c>
      <c r="E54" s="8">
        <f t="shared" si="1"/>
        <v>0</v>
      </c>
    </row>
    <row r="55" spans="1:5" ht="15.75">
      <c r="A55" s="40" t="s">
        <v>37</v>
      </c>
      <c r="B55" s="45"/>
      <c r="C55" s="45"/>
      <c r="D55" s="7"/>
      <c r="E55" s="8"/>
    </row>
    <row r="56" spans="1:5" ht="15">
      <c r="A56" s="3" t="s">
        <v>14</v>
      </c>
      <c r="B56" s="7">
        <v>16944</v>
      </c>
      <c r="C56" s="7">
        <v>17165</v>
      </c>
      <c r="D56" s="7">
        <f t="shared" si="0"/>
        <v>221</v>
      </c>
      <c r="E56" s="8">
        <f t="shared" si="1"/>
        <v>0.01304296506137866</v>
      </c>
    </row>
    <row r="57" spans="1:5" ht="15">
      <c r="A57" s="3" t="s">
        <v>38</v>
      </c>
      <c r="B57" s="7">
        <v>900</v>
      </c>
      <c r="C57" s="7">
        <v>900</v>
      </c>
      <c r="D57" s="7">
        <f t="shared" si="0"/>
        <v>0</v>
      </c>
      <c r="E57" s="8">
        <f t="shared" si="1"/>
        <v>0</v>
      </c>
    </row>
    <row r="58" spans="1:5" ht="15">
      <c r="A58" s="17" t="s">
        <v>22</v>
      </c>
      <c r="B58" s="47">
        <f>ROUND(SUM(B56:B57),0)</f>
        <v>17844</v>
      </c>
      <c r="C58" s="47">
        <f>ROUND(SUM(C56:C57),0)</f>
        <v>18065</v>
      </c>
      <c r="D58" s="7">
        <f t="shared" si="0"/>
        <v>221</v>
      </c>
      <c r="E58" s="8">
        <f t="shared" si="1"/>
        <v>0.012385115444967496</v>
      </c>
    </row>
    <row r="59" spans="1:5" ht="15.75">
      <c r="A59" s="3" t="s">
        <v>16</v>
      </c>
      <c r="B59" s="41">
        <v>1700</v>
      </c>
      <c r="C59" s="41">
        <v>1700</v>
      </c>
      <c r="D59" s="7">
        <f t="shared" si="0"/>
        <v>0</v>
      </c>
      <c r="E59" s="8">
        <f t="shared" si="1"/>
        <v>0</v>
      </c>
    </row>
    <row r="60" spans="1:5" ht="15">
      <c r="A60" s="14" t="s">
        <v>5</v>
      </c>
      <c r="B60" s="15">
        <f>ROUND(SUM(B58,B59),0)</f>
        <v>19544</v>
      </c>
      <c r="C60" s="15">
        <f>ROUND(SUM(C58,C59),0)</f>
        <v>19765</v>
      </c>
      <c r="D60" s="7">
        <f t="shared" si="0"/>
        <v>221</v>
      </c>
      <c r="E60" s="8">
        <f t="shared" si="1"/>
        <v>0.011307818256242325</v>
      </c>
    </row>
    <row r="61" spans="1:5" ht="15.75">
      <c r="A61" s="40" t="s">
        <v>39</v>
      </c>
      <c r="B61" s="45"/>
      <c r="C61" s="45"/>
      <c r="D61" s="7"/>
      <c r="E61" s="8"/>
    </row>
    <row r="62" spans="1:5" ht="15.75">
      <c r="A62" s="3" t="s">
        <v>40</v>
      </c>
      <c r="B62" s="27">
        <v>1100</v>
      </c>
      <c r="C62" s="27">
        <v>1800</v>
      </c>
      <c r="D62" s="7">
        <f t="shared" si="0"/>
        <v>700</v>
      </c>
      <c r="E62" s="8">
        <f t="shared" si="1"/>
        <v>0.6363636363636364</v>
      </c>
    </row>
    <row r="63" spans="1:5" ht="15.75">
      <c r="A63" s="3" t="s">
        <v>16</v>
      </c>
      <c r="B63" s="27">
        <v>260</v>
      </c>
      <c r="C63" s="27">
        <v>260</v>
      </c>
      <c r="D63" s="7">
        <f aca="true" t="shared" si="2" ref="D63:D103">(C63-B63)</f>
        <v>0</v>
      </c>
      <c r="E63" s="8">
        <f aca="true" t="shared" si="3" ref="E63:E103">(C63-B63)/B63</f>
        <v>0</v>
      </c>
    </row>
    <row r="64" spans="1:5" ht="15">
      <c r="A64" s="14" t="s">
        <v>5</v>
      </c>
      <c r="B64" s="7">
        <f>ROUND(SUM(B62:B63),0)</f>
        <v>1360</v>
      </c>
      <c r="C64" s="7">
        <f>ROUND(SUM(C62:C63),0)</f>
        <v>2060</v>
      </c>
      <c r="D64" s="7">
        <f t="shared" si="2"/>
        <v>700</v>
      </c>
      <c r="E64" s="8">
        <f t="shared" si="3"/>
        <v>0.5147058823529411</v>
      </c>
    </row>
    <row r="65" spans="1:5" ht="15.75">
      <c r="A65" s="40" t="s">
        <v>41</v>
      </c>
      <c r="B65" s="45"/>
      <c r="C65" s="45"/>
      <c r="D65" s="7"/>
      <c r="E65" s="8"/>
    </row>
    <row r="66" spans="1:5" ht="15.75">
      <c r="A66" s="3" t="s">
        <v>42</v>
      </c>
      <c r="B66" s="27">
        <v>170</v>
      </c>
      <c r="C66" s="27">
        <v>170</v>
      </c>
      <c r="D66" s="7">
        <f t="shared" si="2"/>
        <v>0</v>
      </c>
      <c r="E66" s="8">
        <f t="shared" si="3"/>
        <v>0</v>
      </c>
    </row>
    <row r="67" spans="1:5" ht="15.75">
      <c r="A67" s="3" t="s">
        <v>16</v>
      </c>
      <c r="B67" s="27">
        <v>50</v>
      </c>
      <c r="C67" s="27">
        <v>50</v>
      </c>
      <c r="D67" s="7">
        <f t="shared" si="2"/>
        <v>0</v>
      </c>
      <c r="E67" s="8">
        <f t="shared" si="3"/>
        <v>0</v>
      </c>
    </row>
    <row r="68" spans="1:5" ht="15">
      <c r="A68" s="14" t="s">
        <v>5</v>
      </c>
      <c r="B68" s="7">
        <f>ROUND(SUM(B66:B67),0)</f>
        <v>220</v>
      </c>
      <c r="C68" s="7">
        <f>ROUND(SUM(C66:C67),0)</f>
        <v>220</v>
      </c>
      <c r="D68" s="7">
        <f t="shared" si="2"/>
        <v>0</v>
      </c>
      <c r="E68" s="8">
        <f t="shared" si="3"/>
        <v>0</v>
      </c>
    </row>
    <row r="69" spans="1:5" ht="15.75">
      <c r="A69" s="40" t="s">
        <v>43</v>
      </c>
      <c r="B69" s="45"/>
      <c r="C69" s="45"/>
      <c r="D69" s="7"/>
      <c r="E69" s="8"/>
    </row>
    <row r="70" spans="1:5" ht="15.75">
      <c r="A70" s="3" t="s">
        <v>44</v>
      </c>
      <c r="B70" s="27">
        <v>3902</v>
      </c>
      <c r="C70" s="27">
        <v>3953</v>
      </c>
      <c r="D70" s="7">
        <f t="shared" si="2"/>
        <v>51</v>
      </c>
      <c r="E70" s="8">
        <f t="shared" si="3"/>
        <v>0.013070220399794977</v>
      </c>
    </row>
    <row r="71" spans="1:5" ht="15.75">
      <c r="A71" s="3" t="s">
        <v>16</v>
      </c>
      <c r="B71" s="27">
        <v>1175</v>
      </c>
      <c r="C71" s="27">
        <v>1175</v>
      </c>
      <c r="D71" s="7">
        <f t="shared" si="2"/>
        <v>0</v>
      </c>
      <c r="E71" s="8">
        <f t="shared" si="3"/>
        <v>0</v>
      </c>
    </row>
    <row r="72" spans="1:5" ht="15">
      <c r="A72" s="14" t="s">
        <v>5</v>
      </c>
      <c r="B72" s="7">
        <f>ROUND(SUM(B70,B71),0)</f>
        <v>5077</v>
      </c>
      <c r="C72" s="7">
        <f>ROUND(SUM(C70,C71),0)</f>
        <v>5128</v>
      </c>
      <c r="D72" s="7">
        <f t="shared" si="2"/>
        <v>51</v>
      </c>
      <c r="E72" s="8">
        <f t="shared" si="3"/>
        <v>0.01004530234390388</v>
      </c>
    </row>
    <row r="73" spans="1:5" ht="15.75">
      <c r="A73" s="40" t="s">
        <v>45</v>
      </c>
      <c r="B73" s="41">
        <v>1350</v>
      </c>
      <c r="C73" s="41">
        <v>1350</v>
      </c>
      <c r="D73" s="7">
        <f t="shared" si="2"/>
        <v>0</v>
      </c>
      <c r="E73" s="8">
        <f t="shared" si="3"/>
        <v>0</v>
      </c>
    </row>
    <row r="74" spans="1:5" ht="15.75">
      <c r="A74" s="40" t="s">
        <v>46</v>
      </c>
      <c r="B74" s="27">
        <v>150</v>
      </c>
      <c r="C74" s="27">
        <v>150</v>
      </c>
      <c r="D74" s="7">
        <f t="shared" si="2"/>
        <v>0</v>
      </c>
      <c r="E74" s="8">
        <f t="shared" si="3"/>
        <v>0</v>
      </c>
    </row>
    <row r="75" spans="1:5" ht="15.75">
      <c r="A75" s="40" t="s">
        <v>54</v>
      </c>
      <c r="B75" s="27">
        <v>2000</v>
      </c>
      <c r="C75" s="27">
        <v>2000</v>
      </c>
      <c r="D75" s="7">
        <f t="shared" si="2"/>
        <v>0</v>
      </c>
      <c r="E75" s="8">
        <f t="shared" si="3"/>
        <v>0</v>
      </c>
    </row>
    <row r="76" spans="1:5" ht="15.75">
      <c r="A76" s="40" t="s">
        <v>55</v>
      </c>
      <c r="B76" s="45"/>
      <c r="C76" s="45"/>
      <c r="D76" s="7"/>
      <c r="E76" s="8"/>
    </row>
    <row r="77" spans="1:5" ht="15">
      <c r="A77" s="16" t="s">
        <v>56</v>
      </c>
      <c r="B77" s="45"/>
      <c r="C77" s="45"/>
      <c r="D77" s="7"/>
      <c r="E77" s="8"/>
    </row>
    <row r="78" spans="1:5" ht="15">
      <c r="A78" s="16" t="s">
        <v>57</v>
      </c>
      <c r="B78" s="7">
        <v>2397</v>
      </c>
      <c r="C78" s="7">
        <v>2428</v>
      </c>
      <c r="D78" s="7">
        <f t="shared" si="2"/>
        <v>31</v>
      </c>
      <c r="E78" s="8">
        <f t="shared" si="3"/>
        <v>0.012932832707551106</v>
      </c>
    </row>
    <row r="79" spans="1:5" ht="15">
      <c r="A79" s="16" t="s">
        <v>58</v>
      </c>
      <c r="B79" s="7">
        <v>296</v>
      </c>
      <c r="C79" s="7">
        <v>300</v>
      </c>
      <c r="D79" s="7">
        <f t="shared" si="2"/>
        <v>4</v>
      </c>
      <c r="E79" s="8">
        <f t="shared" si="3"/>
        <v>0.013513513513513514</v>
      </c>
    </row>
    <row r="80" spans="1:5" ht="15">
      <c r="A80" s="17" t="s">
        <v>22</v>
      </c>
      <c r="B80" s="47">
        <f>ROUND(SUM(B78:B79),0)</f>
        <v>2693</v>
      </c>
      <c r="C80" s="47">
        <f>ROUND(SUM(C78:C79),0)</f>
        <v>2728</v>
      </c>
      <c r="D80" s="7">
        <f t="shared" si="2"/>
        <v>35</v>
      </c>
      <c r="E80" s="8">
        <f t="shared" si="3"/>
        <v>0.012996658002227999</v>
      </c>
    </row>
    <row r="81" spans="1:5" ht="15.75">
      <c r="A81" s="16" t="s">
        <v>12</v>
      </c>
      <c r="B81" s="41">
        <v>3100</v>
      </c>
      <c r="C81" s="41">
        <v>3100</v>
      </c>
      <c r="D81" s="7">
        <f t="shared" si="2"/>
        <v>0</v>
      </c>
      <c r="E81" s="8">
        <f t="shared" si="3"/>
        <v>0</v>
      </c>
    </row>
    <row r="82" spans="1:23" s="20" customFormat="1" ht="15">
      <c r="A82" s="25" t="s">
        <v>5</v>
      </c>
      <c r="B82" s="7">
        <f>ROUND(B80+B81,0)</f>
        <v>5793</v>
      </c>
      <c r="C82" s="7">
        <f>ROUND(C80+C81,0)</f>
        <v>5828</v>
      </c>
      <c r="D82" s="7">
        <f t="shared" si="2"/>
        <v>35</v>
      </c>
      <c r="E82" s="8">
        <f t="shared" si="3"/>
        <v>0.0060417745554980145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5" s="19" customFormat="1" ht="18">
      <c r="A83" s="26" t="s">
        <v>59</v>
      </c>
      <c r="B83" s="28">
        <f>B5+B6+B15+B22+B23+B24+B25+B26+B43+B47+B51+B52+B53+B54+B60+B64+B68+B72+B73+B74+B75+B82</f>
        <v>282696</v>
      </c>
      <c r="C83" s="28">
        <f>C5+C6+C15+C22+C23+C24+C25+C26+C43+C47+C51+C52+C53+C54+C60+C64+C68+C72+C73+C74+C75+C82</f>
        <v>287720</v>
      </c>
      <c r="D83" s="7">
        <f t="shared" si="2"/>
        <v>5024</v>
      </c>
      <c r="E83" s="8">
        <f t="shared" si="3"/>
        <v>0.0177717406684212</v>
      </c>
    </row>
    <row r="84" spans="1:23" ht="15.75">
      <c r="A84" s="40" t="s">
        <v>60</v>
      </c>
      <c r="B84" s="45"/>
      <c r="C84" s="45"/>
      <c r="D84" s="7"/>
      <c r="E84" s="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5">
      <c r="A85" s="11" t="s">
        <v>8</v>
      </c>
      <c r="B85" s="45"/>
      <c r="C85" s="45"/>
      <c r="D85" s="7"/>
      <c r="E85" s="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5">
      <c r="A86" s="3" t="s">
        <v>61</v>
      </c>
      <c r="B86" s="7">
        <v>63721</v>
      </c>
      <c r="C86" s="7">
        <v>64550</v>
      </c>
      <c r="D86" s="7">
        <f t="shared" si="2"/>
        <v>829</v>
      </c>
      <c r="E86" s="8">
        <f t="shared" si="3"/>
        <v>0.013009839770248426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5">
      <c r="A87" s="3" t="s">
        <v>203</v>
      </c>
      <c r="B87" s="7">
        <v>45989</v>
      </c>
      <c r="C87" s="7">
        <v>44185</v>
      </c>
      <c r="D87" s="7">
        <f t="shared" si="2"/>
        <v>-1804</v>
      </c>
      <c r="E87" s="8">
        <f t="shared" si="3"/>
        <v>-0.039226771619300264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5">
      <c r="A88" s="3" t="s">
        <v>62</v>
      </c>
      <c r="B88" s="7">
        <v>15571</v>
      </c>
      <c r="C88" s="7">
        <v>15292</v>
      </c>
      <c r="D88" s="7">
        <f t="shared" si="2"/>
        <v>-279</v>
      </c>
      <c r="E88" s="8">
        <f t="shared" si="3"/>
        <v>-0.017917924346541648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5">
      <c r="A89" s="3" t="s">
        <v>196</v>
      </c>
      <c r="B89" s="7">
        <v>34097</v>
      </c>
      <c r="C89" s="7">
        <v>34540</v>
      </c>
      <c r="D89" s="7">
        <f t="shared" si="2"/>
        <v>443</v>
      </c>
      <c r="E89" s="8">
        <f t="shared" si="3"/>
        <v>0.012992345367627651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5">
      <c r="A90" s="17" t="s">
        <v>22</v>
      </c>
      <c r="B90" s="47">
        <f>ROUND(SUM(B85:B89),0)</f>
        <v>159378</v>
      </c>
      <c r="C90" s="47">
        <f>ROUND(SUM(C85:C89),0)</f>
        <v>158567</v>
      </c>
      <c r="D90" s="7">
        <f t="shared" si="2"/>
        <v>-811</v>
      </c>
      <c r="E90" s="8">
        <f t="shared" si="3"/>
        <v>-0.005088531666854898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5">
      <c r="A91" s="3" t="s">
        <v>16</v>
      </c>
      <c r="B91" s="45"/>
      <c r="C91" s="45"/>
      <c r="D91" s="7"/>
      <c r="E91" s="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5">
      <c r="A92" s="3" t="s">
        <v>63</v>
      </c>
      <c r="B92" s="7">
        <v>2500</v>
      </c>
      <c r="C92" s="7">
        <v>2500</v>
      </c>
      <c r="D92" s="7">
        <f t="shared" si="2"/>
        <v>0</v>
      </c>
      <c r="E92" s="8">
        <f t="shared" si="3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5">
      <c r="A93" s="3" t="s">
        <v>64</v>
      </c>
      <c r="B93" s="7">
        <v>9500</v>
      </c>
      <c r="C93" s="7">
        <v>9500</v>
      </c>
      <c r="D93" s="7">
        <f t="shared" si="2"/>
        <v>0</v>
      </c>
      <c r="E93" s="8">
        <f t="shared" si="3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s="22" customFormat="1" ht="15">
      <c r="A94" s="3" t="s">
        <v>65</v>
      </c>
      <c r="B94" s="7">
        <v>2000</v>
      </c>
      <c r="C94" s="7">
        <v>2000</v>
      </c>
      <c r="D94" s="7">
        <f t="shared" si="2"/>
        <v>0</v>
      </c>
      <c r="E94" s="8">
        <f t="shared" si="3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5">
      <c r="A95" s="3" t="s">
        <v>66</v>
      </c>
      <c r="B95" s="7">
        <v>900</v>
      </c>
      <c r="C95" s="7">
        <v>900</v>
      </c>
      <c r="D95" s="7">
        <f t="shared" si="2"/>
        <v>0</v>
      </c>
      <c r="E95" s="8">
        <f t="shared" si="3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s="23" customFormat="1" ht="15">
      <c r="A96" s="3" t="s">
        <v>67</v>
      </c>
      <c r="B96" s="7">
        <v>900</v>
      </c>
      <c r="C96" s="7">
        <v>900</v>
      </c>
      <c r="D96" s="7">
        <f t="shared" si="2"/>
        <v>0</v>
      </c>
      <c r="E96" s="8">
        <f t="shared" si="3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5" s="24" customFormat="1" ht="15">
      <c r="A97" s="3" t="s">
        <v>68</v>
      </c>
      <c r="B97" s="7">
        <v>1280</v>
      </c>
      <c r="C97" s="7">
        <v>1310</v>
      </c>
      <c r="D97" s="7">
        <f t="shared" si="2"/>
        <v>30</v>
      </c>
      <c r="E97" s="8">
        <f t="shared" si="3"/>
        <v>0.0234375</v>
      </c>
    </row>
    <row r="98" spans="1:23" ht="15">
      <c r="A98" s="3" t="s">
        <v>27</v>
      </c>
      <c r="B98" s="7">
        <v>1000</v>
      </c>
      <c r="C98" s="7">
        <v>1000</v>
      </c>
      <c r="D98" s="7">
        <f t="shared" si="2"/>
        <v>0</v>
      </c>
      <c r="E98" s="8">
        <f t="shared" si="3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5" ht="15">
      <c r="A99" s="3" t="s">
        <v>69</v>
      </c>
      <c r="B99" s="7">
        <v>3000</v>
      </c>
      <c r="C99" s="7">
        <v>3000</v>
      </c>
      <c r="D99" s="7">
        <f t="shared" si="2"/>
        <v>0</v>
      </c>
      <c r="E99" s="8">
        <f t="shared" si="3"/>
        <v>0</v>
      </c>
    </row>
    <row r="100" spans="1:5" ht="15">
      <c r="A100" s="3" t="s">
        <v>70</v>
      </c>
      <c r="B100" s="7">
        <v>2500</v>
      </c>
      <c r="C100" s="7">
        <v>3500</v>
      </c>
      <c r="D100" s="7">
        <f t="shared" si="2"/>
        <v>1000</v>
      </c>
      <c r="E100" s="8">
        <f t="shared" si="3"/>
        <v>0.4</v>
      </c>
    </row>
    <row r="101" spans="1:5" ht="15">
      <c r="A101" s="3" t="s">
        <v>71</v>
      </c>
      <c r="B101" s="7">
        <v>2005</v>
      </c>
      <c r="C101" s="7">
        <v>2500</v>
      </c>
      <c r="D101" s="7">
        <f t="shared" si="2"/>
        <v>495</v>
      </c>
      <c r="E101" s="8">
        <f t="shared" si="3"/>
        <v>0.24688279301745636</v>
      </c>
    </row>
    <row r="102" spans="1:5" ht="15">
      <c r="A102" s="3" t="s">
        <v>26</v>
      </c>
      <c r="B102" s="7">
        <v>2153</v>
      </c>
      <c r="C102" s="7">
        <v>2153</v>
      </c>
      <c r="D102" s="7">
        <f t="shared" si="2"/>
        <v>0</v>
      </c>
      <c r="E102" s="8">
        <f t="shared" si="3"/>
        <v>0</v>
      </c>
    </row>
    <row r="103" spans="1:5" ht="15">
      <c r="A103" s="17" t="s">
        <v>22</v>
      </c>
      <c r="B103" s="47">
        <f>ROUND(SUM(B92:B102),0)</f>
        <v>27738</v>
      </c>
      <c r="C103" s="47">
        <f>ROUND(SUM(C92:C102),0)</f>
        <v>29263</v>
      </c>
      <c r="D103" s="7">
        <f t="shared" si="2"/>
        <v>1525</v>
      </c>
      <c r="E103" s="8">
        <f t="shared" si="3"/>
        <v>0.054978729540702286</v>
      </c>
    </row>
    <row r="104" spans="1:5" ht="15">
      <c r="A104" s="14" t="s">
        <v>5</v>
      </c>
      <c r="B104" s="7">
        <f>B90+B103</f>
        <v>187116</v>
      </c>
      <c r="C104" s="7">
        <f>C90+C103</f>
        <v>187830</v>
      </c>
      <c r="D104" s="7">
        <f aca="true" t="shared" si="4" ref="D104:D130">(C104-B104)</f>
        <v>714</v>
      </c>
      <c r="E104" s="8">
        <f aca="true" t="shared" si="5" ref="E104:E130">(C104-B104)/B104</f>
        <v>0.0038158147886872312</v>
      </c>
    </row>
    <row r="105" spans="1:5" ht="15.75">
      <c r="A105" s="40" t="s">
        <v>72</v>
      </c>
      <c r="B105" s="45"/>
      <c r="C105" s="45"/>
      <c r="D105" s="7"/>
      <c r="E105" s="8"/>
    </row>
    <row r="106" spans="1:5" ht="15">
      <c r="A106" s="3" t="s">
        <v>3</v>
      </c>
      <c r="B106" s="45"/>
      <c r="C106" s="45"/>
      <c r="D106" s="7"/>
      <c r="E106" s="8"/>
    </row>
    <row r="107" spans="1:5" ht="15">
      <c r="A107" s="3" t="s">
        <v>61</v>
      </c>
      <c r="B107" s="7">
        <v>19852</v>
      </c>
      <c r="C107" s="7">
        <v>20110</v>
      </c>
      <c r="D107" s="7">
        <f t="shared" si="4"/>
        <v>258</v>
      </c>
      <c r="E107" s="8">
        <f t="shared" si="5"/>
        <v>0.012996171670360669</v>
      </c>
    </row>
    <row r="108" spans="1:5" ht="15">
      <c r="A108" s="3" t="s">
        <v>73</v>
      </c>
      <c r="B108" s="7">
        <v>3659</v>
      </c>
      <c r="C108" s="7">
        <v>3707</v>
      </c>
      <c r="D108" s="7">
        <f t="shared" si="4"/>
        <v>48</v>
      </c>
      <c r="E108" s="8">
        <f t="shared" si="5"/>
        <v>0.013118338343809785</v>
      </c>
    </row>
    <row r="109" spans="1:5" ht="15">
      <c r="A109" s="3" t="s">
        <v>74</v>
      </c>
      <c r="B109" s="7">
        <v>83</v>
      </c>
      <c r="C109" s="7">
        <v>84</v>
      </c>
      <c r="D109" s="7">
        <f t="shared" si="4"/>
        <v>1</v>
      </c>
      <c r="E109" s="8">
        <f t="shared" si="5"/>
        <v>0.012048192771084338</v>
      </c>
    </row>
    <row r="110" spans="1:5" ht="15">
      <c r="A110" s="3" t="s">
        <v>75</v>
      </c>
      <c r="B110" s="7">
        <v>5325</v>
      </c>
      <c r="C110" s="7">
        <v>5395</v>
      </c>
      <c r="D110" s="7">
        <f t="shared" si="4"/>
        <v>70</v>
      </c>
      <c r="E110" s="8">
        <f t="shared" si="5"/>
        <v>0.013145539906103286</v>
      </c>
    </row>
    <row r="111" spans="1:5" ht="15">
      <c r="A111" s="3" t="s">
        <v>76</v>
      </c>
      <c r="B111" s="7">
        <v>10064</v>
      </c>
      <c r="C111" s="7">
        <v>10195</v>
      </c>
      <c r="D111" s="7">
        <f t="shared" si="4"/>
        <v>131</v>
      </c>
      <c r="E111" s="8">
        <f t="shared" si="5"/>
        <v>0.013016693163751987</v>
      </c>
    </row>
    <row r="112" spans="1:5" ht="15">
      <c r="A112" s="3" t="s">
        <v>65</v>
      </c>
      <c r="B112" s="7">
        <v>21740</v>
      </c>
      <c r="C112" s="7">
        <v>22022</v>
      </c>
      <c r="D112" s="7">
        <f t="shared" si="4"/>
        <v>282</v>
      </c>
      <c r="E112" s="8">
        <f t="shared" si="5"/>
        <v>0.01297148114075437</v>
      </c>
    </row>
    <row r="113" spans="1:5" ht="15">
      <c r="A113" s="17" t="s">
        <v>22</v>
      </c>
      <c r="B113" s="47">
        <f>ROUND(SUM(B106:B112),0)</f>
        <v>60723</v>
      </c>
      <c r="C113" s="47">
        <f>ROUND(SUM(C106:C112),0)</f>
        <v>61513</v>
      </c>
      <c r="D113" s="7">
        <f t="shared" si="4"/>
        <v>790</v>
      </c>
      <c r="E113" s="8">
        <f t="shared" si="5"/>
        <v>0.013009897402960987</v>
      </c>
    </row>
    <row r="114" spans="1:5" ht="15">
      <c r="A114" s="3" t="s">
        <v>16</v>
      </c>
      <c r="B114" s="45"/>
      <c r="C114" s="45"/>
      <c r="D114" s="7"/>
      <c r="E114" s="8"/>
    </row>
    <row r="115" spans="1:5" ht="15">
      <c r="A115" s="3" t="s">
        <v>65</v>
      </c>
      <c r="B115" s="6">
        <v>500</v>
      </c>
      <c r="C115" s="6">
        <v>500</v>
      </c>
      <c r="D115" s="7">
        <f t="shared" si="4"/>
        <v>0</v>
      </c>
      <c r="E115" s="8">
        <f t="shared" si="5"/>
        <v>0</v>
      </c>
    </row>
    <row r="116" spans="1:5" ht="15">
      <c r="A116" s="3" t="s">
        <v>77</v>
      </c>
      <c r="B116" s="6">
        <v>7500</v>
      </c>
      <c r="C116" s="6">
        <v>9500</v>
      </c>
      <c r="D116" s="7">
        <f t="shared" si="4"/>
        <v>2000</v>
      </c>
      <c r="E116" s="8">
        <f t="shared" si="5"/>
        <v>0.26666666666666666</v>
      </c>
    </row>
    <row r="117" spans="1:5" ht="15">
      <c r="A117" s="3" t="s">
        <v>78</v>
      </c>
      <c r="B117" s="6">
        <v>4000</v>
      </c>
      <c r="C117" s="6">
        <v>4000</v>
      </c>
      <c r="D117" s="7">
        <f t="shared" si="4"/>
        <v>0</v>
      </c>
      <c r="E117" s="8">
        <f t="shared" si="5"/>
        <v>0</v>
      </c>
    </row>
    <row r="118" spans="1:5" ht="15">
      <c r="A118" s="3" t="s">
        <v>79</v>
      </c>
      <c r="B118" s="6">
        <v>195</v>
      </c>
      <c r="C118" s="6">
        <v>195</v>
      </c>
      <c r="D118" s="7">
        <f t="shared" si="4"/>
        <v>0</v>
      </c>
      <c r="E118" s="8">
        <f t="shared" si="5"/>
        <v>0</v>
      </c>
    </row>
    <row r="119" spans="1:5" ht="15">
      <c r="A119" s="3" t="s">
        <v>68</v>
      </c>
      <c r="B119" s="6">
        <v>1309</v>
      </c>
      <c r="C119" s="6">
        <v>1309</v>
      </c>
      <c r="D119" s="7">
        <f t="shared" si="4"/>
        <v>0</v>
      </c>
      <c r="E119" s="8">
        <f t="shared" si="5"/>
        <v>0</v>
      </c>
    </row>
    <row r="120" spans="1:5" ht="15">
      <c r="A120" s="3" t="s">
        <v>80</v>
      </c>
      <c r="B120" s="6">
        <v>1080</v>
      </c>
      <c r="C120" s="6">
        <v>1080</v>
      </c>
      <c r="D120" s="7">
        <f t="shared" si="4"/>
        <v>0</v>
      </c>
      <c r="E120" s="8">
        <f t="shared" si="5"/>
        <v>0</v>
      </c>
    </row>
    <row r="121" spans="1:5" ht="15">
      <c r="A121" s="3" t="s">
        <v>71</v>
      </c>
      <c r="B121" s="6">
        <v>420</v>
      </c>
      <c r="C121" s="6">
        <v>420</v>
      </c>
      <c r="D121" s="7">
        <f t="shared" si="4"/>
        <v>0</v>
      </c>
      <c r="E121" s="8">
        <f t="shared" si="5"/>
        <v>0</v>
      </c>
    </row>
    <row r="122" spans="1:5" ht="15">
      <c r="A122" s="3" t="s">
        <v>81</v>
      </c>
      <c r="B122" s="6">
        <v>800</v>
      </c>
      <c r="C122" s="6">
        <v>800</v>
      </c>
      <c r="D122" s="7">
        <f t="shared" si="4"/>
        <v>0</v>
      </c>
      <c r="E122" s="8">
        <f t="shared" si="5"/>
        <v>0</v>
      </c>
    </row>
    <row r="123" spans="1:5" ht="15">
      <c r="A123" s="3" t="s">
        <v>82</v>
      </c>
      <c r="B123" s="6">
        <v>100</v>
      </c>
      <c r="C123" s="6">
        <v>100</v>
      </c>
      <c r="D123" s="7">
        <f t="shared" si="4"/>
        <v>0</v>
      </c>
      <c r="E123" s="8">
        <f t="shared" si="5"/>
        <v>0</v>
      </c>
    </row>
    <row r="124" spans="1:5" ht="15">
      <c r="A124" s="3" t="s">
        <v>70</v>
      </c>
      <c r="B124" s="6">
        <v>7180</v>
      </c>
      <c r="C124" s="6">
        <v>7180</v>
      </c>
      <c r="D124" s="7">
        <f t="shared" si="4"/>
        <v>0</v>
      </c>
      <c r="E124" s="8">
        <f t="shared" si="5"/>
        <v>0</v>
      </c>
    </row>
    <row r="125" spans="1:5" ht="15">
      <c r="A125" s="3" t="s">
        <v>26</v>
      </c>
      <c r="B125" s="6">
        <v>30</v>
      </c>
      <c r="C125" s="6">
        <v>30</v>
      </c>
      <c r="D125" s="7">
        <f t="shared" si="4"/>
        <v>0</v>
      </c>
      <c r="E125" s="8">
        <f t="shared" si="5"/>
        <v>0</v>
      </c>
    </row>
    <row r="126" spans="1:5" ht="15">
      <c r="A126" s="17" t="s">
        <v>22</v>
      </c>
      <c r="B126" s="47">
        <f>SUM(B115:B125)</f>
        <v>23114</v>
      </c>
      <c r="C126" s="47">
        <f>SUM(C115:C125)</f>
        <v>25114</v>
      </c>
      <c r="D126" s="7">
        <f>(C126-B126)</f>
        <v>2000</v>
      </c>
      <c r="E126" s="8">
        <f>(C126-B126)/B126</f>
        <v>0.0865276455827637</v>
      </c>
    </row>
    <row r="127" spans="1:5" ht="15">
      <c r="A127" s="14" t="s">
        <v>5</v>
      </c>
      <c r="B127" s="7">
        <f>B113+B126</f>
        <v>83837</v>
      </c>
      <c r="C127" s="7">
        <f>C113+C126</f>
        <v>86627</v>
      </c>
      <c r="D127" s="7">
        <f t="shared" si="4"/>
        <v>2790</v>
      </c>
      <c r="E127" s="8">
        <f t="shared" si="5"/>
        <v>0.03327886255471928</v>
      </c>
    </row>
    <row r="128" spans="1:5" ht="15.75">
      <c r="A128" s="40" t="s">
        <v>83</v>
      </c>
      <c r="B128" s="27">
        <v>25500</v>
      </c>
      <c r="C128" s="27">
        <v>26010</v>
      </c>
      <c r="D128" s="7">
        <f t="shared" si="4"/>
        <v>510</v>
      </c>
      <c r="E128" s="8">
        <f t="shared" si="5"/>
        <v>0.02</v>
      </c>
    </row>
    <row r="129" spans="1:5" ht="15.75">
      <c r="A129" s="40" t="s">
        <v>258</v>
      </c>
      <c r="B129" s="27">
        <v>6500</v>
      </c>
      <c r="C129" s="27">
        <v>6500</v>
      </c>
      <c r="D129" s="7">
        <f>(C129-B129)</f>
        <v>0</v>
      </c>
      <c r="E129" s="8">
        <f>(C129-B129)/B129</f>
        <v>0</v>
      </c>
    </row>
    <row r="130" spans="1:5" ht="15.75">
      <c r="A130" s="40" t="s">
        <v>84</v>
      </c>
      <c r="B130" s="41">
        <v>100</v>
      </c>
      <c r="C130" s="41">
        <v>100</v>
      </c>
      <c r="D130" s="7">
        <f t="shared" si="4"/>
        <v>0</v>
      </c>
      <c r="E130" s="8">
        <f t="shared" si="5"/>
        <v>0</v>
      </c>
    </row>
    <row r="131" spans="1:5" ht="15.75">
      <c r="A131" s="40" t="s">
        <v>85</v>
      </c>
      <c r="B131" s="45"/>
      <c r="C131" s="45"/>
      <c r="D131" s="7"/>
      <c r="E131" s="8"/>
    </row>
    <row r="132" spans="1:5" ht="15">
      <c r="A132" s="31" t="s">
        <v>86</v>
      </c>
      <c r="B132" s="30">
        <v>25</v>
      </c>
      <c r="C132" s="30">
        <v>25</v>
      </c>
      <c r="D132" s="7">
        <f aca="true" t="shared" si="6" ref="D132:D203">(C132-B132)</f>
        <v>0</v>
      </c>
      <c r="E132" s="8">
        <f aca="true" t="shared" si="7" ref="E132:E203">(C132-B132)/B132</f>
        <v>0</v>
      </c>
    </row>
    <row r="133" spans="1:5" ht="15">
      <c r="A133" s="17" t="s">
        <v>22</v>
      </c>
      <c r="B133" s="47">
        <f>ROUND(SUM(B132:B132),0)</f>
        <v>25</v>
      </c>
      <c r="C133" s="47">
        <f>ROUND(SUM(C132:C132),0)</f>
        <v>25</v>
      </c>
      <c r="D133" s="7">
        <f t="shared" si="6"/>
        <v>0</v>
      </c>
      <c r="E133" s="8">
        <f t="shared" si="7"/>
        <v>0</v>
      </c>
    </row>
    <row r="134" spans="1:5" ht="15">
      <c r="A134" s="31" t="s">
        <v>87</v>
      </c>
      <c r="B134" s="30">
        <v>2300</v>
      </c>
      <c r="C134" s="30">
        <v>2300</v>
      </c>
      <c r="D134" s="7">
        <f t="shared" si="6"/>
        <v>0</v>
      </c>
      <c r="E134" s="8">
        <f t="shared" si="7"/>
        <v>0</v>
      </c>
    </row>
    <row r="135" spans="1:5" ht="15">
      <c r="A135" s="31" t="s">
        <v>88</v>
      </c>
      <c r="B135" s="30">
        <v>2200</v>
      </c>
      <c r="C135" s="30">
        <v>2200</v>
      </c>
      <c r="D135" s="7">
        <f t="shared" si="6"/>
        <v>0</v>
      </c>
      <c r="E135" s="8">
        <f t="shared" si="7"/>
        <v>0</v>
      </c>
    </row>
    <row r="136" spans="1:5" ht="15">
      <c r="A136" s="17" t="s">
        <v>22</v>
      </c>
      <c r="B136" s="47">
        <f>ROUND(SUM(B134:B135),0)</f>
        <v>4500</v>
      </c>
      <c r="C136" s="47">
        <f>ROUND(SUM(C134:C135),0)</f>
        <v>4500</v>
      </c>
      <c r="D136" s="7">
        <f t="shared" si="6"/>
        <v>0</v>
      </c>
      <c r="E136" s="8">
        <f t="shared" si="7"/>
        <v>0</v>
      </c>
    </row>
    <row r="137" spans="1:5" ht="15">
      <c r="A137" s="32" t="s">
        <v>17</v>
      </c>
      <c r="B137" s="30">
        <f>ROUND(SUM(B133+B136),0)</f>
        <v>4525</v>
      </c>
      <c r="C137" s="30">
        <f>ROUND(SUM(C133+C136),0)</f>
        <v>4525</v>
      </c>
      <c r="D137" s="7">
        <f t="shared" si="6"/>
        <v>0</v>
      </c>
      <c r="E137" s="8">
        <f t="shared" si="7"/>
        <v>0</v>
      </c>
    </row>
    <row r="138" spans="1:5" ht="15.75">
      <c r="A138" s="40" t="s">
        <v>89</v>
      </c>
      <c r="B138" s="45"/>
      <c r="C138" s="45"/>
      <c r="D138" s="7"/>
      <c r="E138" s="8"/>
    </row>
    <row r="139" spans="1:5" ht="15">
      <c r="A139" s="3" t="s">
        <v>14</v>
      </c>
      <c r="B139" s="7">
        <v>1133</v>
      </c>
      <c r="C139" s="7">
        <v>1148</v>
      </c>
      <c r="D139" s="7">
        <f t="shared" si="6"/>
        <v>15</v>
      </c>
      <c r="E139" s="8">
        <f t="shared" si="7"/>
        <v>0.01323918799646955</v>
      </c>
    </row>
    <row r="140" spans="1:5" ht="15">
      <c r="A140" s="3" t="s">
        <v>90</v>
      </c>
      <c r="B140" s="6">
        <v>100</v>
      </c>
      <c r="C140" s="6">
        <v>100</v>
      </c>
      <c r="D140" s="7">
        <f t="shared" si="6"/>
        <v>0</v>
      </c>
      <c r="E140" s="8">
        <f t="shared" si="7"/>
        <v>0</v>
      </c>
    </row>
    <row r="141" spans="1:5" ht="15">
      <c r="A141" s="17" t="s">
        <v>22</v>
      </c>
      <c r="B141" s="47">
        <f>ROUND(SUM(B139:B140),0)</f>
        <v>1233</v>
      </c>
      <c r="C141" s="47">
        <f>ROUND(SUM(C139:C140),0)</f>
        <v>1248</v>
      </c>
      <c r="D141" s="7">
        <f t="shared" si="6"/>
        <v>15</v>
      </c>
      <c r="E141" s="8">
        <f t="shared" si="7"/>
        <v>0.012165450121654502</v>
      </c>
    </row>
    <row r="142" spans="1:5" ht="15.75">
      <c r="A142" s="3" t="s">
        <v>16</v>
      </c>
      <c r="B142" s="41">
        <v>190</v>
      </c>
      <c r="C142" s="41">
        <v>190</v>
      </c>
      <c r="D142" s="7">
        <f t="shared" si="6"/>
        <v>0</v>
      </c>
      <c r="E142" s="8">
        <f t="shared" si="7"/>
        <v>0</v>
      </c>
    </row>
    <row r="143" spans="1:5" ht="15">
      <c r="A143" s="14" t="s">
        <v>17</v>
      </c>
      <c r="B143" s="7">
        <f>ROUND(SUM(B141:B142),0)</f>
        <v>1423</v>
      </c>
      <c r="C143" s="7">
        <f>ROUND(SUM(C141:C142),0)</f>
        <v>1438</v>
      </c>
      <c r="D143" s="7">
        <f t="shared" si="6"/>
        <v>15</v>
      </c>
      <c r="E143" s="8">
        <f t="shared" si="7"/>
        <v>0.010541110330288124</v>
      </c>
    </row>
    <row r="144" spans="1:5" ht="15.75">
      <c r="A144" s="40" t="s">
        <v>91</v>
      </c>
      <c r="B144" s="41">
        <v>17000</v>
      </c>
      <c r="C144" s="41">
        <v>17000</v>
      </c>
      <c r="D144" s="7">
        <f t="shared" si="6"/>
        <v>0</v>
      </c>
      <c r="E144" s="8">
        <f t="shared" si="7"/>
        <v>0</v>
      </c>
    </row>
    <row r="145" spans="1:5" ht="15.75">
      <c r="A145" s="96" t="s">
        <v>265</v>
      </c>
      <c r="B145" s="41"/>
      <c r="C145" s="41">
        <v>3500</v>
      </c>
      <c r="D145" s="7">
        <f>(C145-B145)</f>
        <v>3500</v>
      </c>
      <c r="E145" s="8"/>
    </row>
    <row r="146" spans="1:5" ht="18">
      <c r="A146" s="26" t="s">
        <v>92</v>
      </c>
      <c r="B146" s="28">
        <f>B104+B127+B128+B129+B130+B137+B143+B144</f>
        <v>326001</v>
      </c>
      <c r="C146" s="28">
        <f>C104+C127+C128+C129+C130+C137+C143+C144+C145</f>
        <v>333530</v>
      </c>
      <c r="D146" s="7">
        <f t="shared" si="6"/>
        <v>7529</v>
      </c>
      <c r="E146" s="8">
        <f t="shared" si="7"/>
        <v>0.023095021180916622</v>
      </c>
    </row>
    <row r="147" spans="1:5" ht="15.75">
      <c r="A147" s="40" t="s">
        <v>93</v>
      </c>
      <c r="B147" s="45"/>
      <c r="C147" s="45"/>
      <c r="D147" s="7"/>
      <c r="E147" s="8"/>
    </row>
    <row r="148" spans="1:5" ht="15.75">
      <c r="A148" s="3" t="s">
        <v>94</v>
      </c>
      <c r="B148" s="41">
        <v>250</v>
      </c>
      <c r="C148" s="41">
        <v>250</v>
      </c>
      <c r="D148" s="7">
        <f t="shared" si="6"/>
        <v>0</v>
      </c>
      <c r="E148" s="8">
        <f t="shared" si="7"/>
        <v>0</v>
      </c>
    </row>
    <row r="149" spans="1:5" ht="15.75">
      <c r="A149" s="3" t="s">
        <v>259</v>
      </c>
      <c r="B149" s="41">
        <v>1642362</v>
      </c>
      <c r="C149" s="41">
        <v>1659509</v>
      </c>
      <c r="D149" s="7">
        <f t="shared" si="6"/>
        <v>17147</v>
      </c>
      <c r="E149" s="8">
        <f t="shared" si="7"/>
        <v>0.01044045100897366</v>
      </c>
    </row>
    <row r="150" spans="1:5" ht="15.75">
      <c r="A150" s="3" t="s">
        <v>95</v>
      </c>
      <c r="B150" s="41">
        <v>64695</v>
      </c>
      <c r="C150" s="41">
        <v>67853</v>
      </c>
      <c r="D150" s="7">
        <f t="shared" si="6"/>
        <v>3158</v>
      </c>
      <c r="E150" s="8">
        <f t="shared" si="7"/>
        <v>0.04881366411623773</v>
      </c>
    </row>
    <row r="151" spans="1:5" ht="15.75">
      <c r="A151" s="3" t="s">
        <v>96</v>
      </c>
      <c r="B151" s="41">
        <v>5970</v>
      </c>
      <c r="C151" s="41">
        <v>7400</v>
      </c>
      <c r="D151" s="7">
        <f t="shared" si="6"/>
        <v>1430</v>
      </c>
      <c r="E151" s="8">
        <f t="shared" si="7"/>
        <v>0.23953098827470687</v>
      </c>
    </row>
    <row r="152" spans="1:5" ht="15.75">
      <c r="A152" s="3" t="s">
        <v>97</v>
      </c>
      <c r="B152" s="27">
        <v>71149</v>
      </c>
      <c r="C152" s="27">
        <v>74719</v>
      </c>
      <c r="D152" s="7">
        <f t="shared" si="6"/>
        <v>3570</v>
      </c>
      <c r="E152" s="8">
        <f t="shared" si="7"/>
        <v>0.050176390391994265</v>
      </c>
    </row>
    <row r="153" spans="1:5" ht="15.75">
      <c r="A153" s="3" t="s">
        <v>98</v>
      </c>
      <c r="B153" s="27">
        <v>14400</v>
      </c>
      <c r="C153" s="27">
        <v>18600</v>
      </c>
      <c r="D153" s="7">
        <f t="shared" si="6"/>
        <v>4200</v>
      </c>
      <c r="E153" s="8">
        <f t="shared" si="7"/>
        <v>0.2916666666666667</v>
      </c>
    </row>
    <row r="154" spans="1:5" ht="15.75">
      <c r="A154" s="3" t="s">
        <v>99</v>
      </c>
      <c r="B154" s="41">
        <v>7282</v>
      </c>
      <c r="C154" s="41">
        <v>7646</v>
      </c>
      <c r="D154" s="7">
        <f t="shared" si="6"/>
        <v>364</v>
      </c>
      <c r="E154" s="8">
        <f t="shared" si="7"/>
        <v>0.04998626750892612</v>
      </c>
    </row>
    <row r="155" spans="1:5" ht="15.75">
      <c r="A155" s="3" t="s">
        <v>100</v>
      </c>
      <c r="B155" s="27">
        <v>298000</v>
      </c>
      <c r="C155" s="27">
        <v>285178</v>
      </c>
      <c r="D155" s="7">
        <f t="shared" si="6"/>
        <v>-12822</v>
      </c>
      <c r="E155" s="8">
        <f t="shared" si="7"/>
        <v>-0.04302684563758389</v>
      </c>
    </row>
    <row r="156" spans="1:5" ht="15.75">
      <c r="A156" s="3" t="s">
        <v>101</v>
      </c>
      <c r="B156" s="41">
        <v>1178</v>
      </c>
      <c r="C156" s="41">
        <v>1054</v>
      </c>
      <c r="D156" s="7">
        <f t="shared" si="6"/>
        <v>-124</v>
      </c>
      <c r="E156" s="8">
        <f t="shared" si="7"/>
        <v>-0.10526315789473684</v>
      </c>
    </row>
    <row r="157" spans="1:5" ht="15.75">
      <c r="A157" s="3" t="s">
        <v>102</v>
      </c>
      <c r="B157" s="41">
        <v>23823</v>
      </c>
      <c r="C157" s="41">
        <v>25014</v>
      </c>
      <c r="D157" s="7">
        <f t="shared" si="6"/>
        <v>1191</v>
      </c>
      <c r="E157" s="8">
        <f t="shared" si="7"/>
        <v>0.049993703563782896</v>
      </c>
    </row>
    <row r="158" spans="1:5" ht="15.75">
      <c r="A158" s="3" t="s">
        <v>103</v>
      </c>
      <c r="B158" s="41">
        <v>1340</v>
      </c>
      <c r="C158" s="41">
        <v>760</v>
      </c>
      <c r="D158" s="7">
        <f t="shared" si="6"/>
        <v>-580</v>
      </c>
      <c r="E158" s="8">
        <f t="shared" si="7"/>
        <v>-0.43283582089552236</v>
      </c>
    </row>
    <row r="159" spans="1:5" ht="15.75">
      <c r="A159" s="3" t="s">
        <v>104</v>
      </c>
      <c r="B159" s="41">
        <v>210</v>
      </c>
      <c r="C159" s="41">
        <v>264</v>
      </c>
      <c r="D159" s="7">
        <f t="shared" si="6"/>
        <v>54</v>
      </c>
      <c r="E159" s="8">
        <f t="shared" si="7"/>
        <v>0.2571428571428571</v>
      </c>
    </row>
    <row r="160" spans="1:5" ht="15.75">
      <c r="A160" s="3" t="s">
        <v>107</v>
      </c>
      <c r="B160" s="27">
        <v>117000</v>
      </c>
      <c r="C160" s="27">
        <v>125000</v>
      </c>
      <c r="D160" s="7">
        <f>(C160-B160)</f>
        <v>8000</v>
      </c>
      <c r="E160" s="8">
        <f>(C160-B160)/B160</f>
        <v>0.06837606837606838</v>
      </c>
    </row>
    <row r="161" spans="1:5" ht="15.75">
      <c r="A161" s="3" t="s">
        <v>108</v>
      </c>
      <c r="B161" s="27">
        <v>31050</v>
      </c>
      <c r="C161" s="27">
        <v>28353</v>
      </c>
      <c r="D161" s="7">
        <f>(C161-B161)</f>
        <v>-2697</v>
      </c>
      <c r="E161" s="8">
        <f>(C161-B161)/B161</f>
        <v>-0.08685990338164251</v>
      </c>
    </row>
    <row r="162" spans="1:5" ht="15.75">
      <c r="A162" s="40" t="s">
        <v>262</v>
      </c>
      <c r="B162" s="77"/>
      <c r="C162" s="77"/>
      <c r="D162" s="7"/>
      <c r="E162" s="8"/>
    </row>
    <row r="163" spans="1:5" ht="15">
      <c r="A163" s="3" t="s">
        <v>243</v>
      </c>
      <c r="B163" s="6">
        <v>46350</v>
      </c>
      <c r="C163" s="6">
        <v>50000</v>
      </c>
      <c r="D163" s="7">
        <f aca="true" t="shared" si="8" ref="D163:D168">(C163-B163)</f>
        <v>3650</v>
      </c>
      <c r="E163" s="8">
        <f>(C163-B163)/B163</f>
        <v>0.07874865156418555</v>
      </c>
    </row>
    <row r="164" spans="1:5" ht="15">
      <c r="A164" s="3" t="s">
        <v>244</v>
      </c>
      <c r="B164" s="6">
        <v>26415</v>
      </c>
      <c r="C164" s="6">
        <v>29000</v>
      </c>
      <c r="D164" s="7">
        <f t="shared" si="8"/>
        <v>2585</v>
      </c>
      <c r="E164" s="8">
        <f>(C164-B164)/B164</f>
        <v>0.09786106378951354</v>
      </c>
    </row>
    <row r="165" spans="1:5" ht="15">
      <c r="A165" s="3" t="s">
        <v>245</v>
      </c>
      <c r="B165" s="6">
        <v>4500</v>
      </c>
      <c r="C165" s="6">
        <v>4500</v>
      </c>
      <c r="D165" s="7">
        <f t="shared" si="8"/>
        <v>0</v>
      </c>
      <c r="E165" s="8">
        <f>(C165-B165)/B165</f>
        <v>0</v>
      </c>
    </row>
    <row r="166" spans="1:5" ht="15">
      <c r="A166" s="3" t="s">
        <v>273</v>
      </c>
      <c r="B166" s="6">
        <v>1150</v>
      </c>
      <c r="C166" s="6">
        <v>0</v>
      </c>
      <c r="D166" s="7">
        <f t="shared" si="8"/>
        <v>-1150</v>
      </c>
      <c r="E166" s="8">
        <f>(C166-B166)/B166</f>
        <v>-1</v>
      </c>
    </row>
    <row r="167" spans="1:5" ht="15">
      <c r="A167" s="3" t="s">
        <v>246</v>
      </c>
      <c r="B167" s="6">
        <v>0</v>
      </c>
      <c r="C167" s="6">
        <v>7500</v>
      </c>
      <c r="D167" s="7">
        <f t="shared" si="8"/>
        <v>7500</v>
      </c>
      <c r="E167" s="8"/>
    </row>
    <row r="168" spans="1:5" ht="15">
      <c r="A168" s="17" t="s">
        <v>272</v>
      </c>
      <c r="B168" s="48">
        <f>SUM(B163:B167)</f>
        <v>78415</v>
      </c>
      <c r="C168" s="48">
        <f>SUM(C163:C167)</f>
        <v>91000</v>
      </c>
      <c r="D168" s="29">
        <f t="shared" si="8"/>
        <v>12585</v>
      </c>
      <c r="E168" s="97">
        <f>(D168)/128850</f>
        <v>0.09767171129220023</v>
      </c>
    </row>
    <row r="169" spans="1:5" ht="15">
      <c r="A169" s="17" t="s">
        <v>270</v>
      </c>
      <c r="B169" s="47">
        <f>B148+B149+B150+B151+B152+B153+B154+B155+B156+B157+B158+B159+B160+B161+B168</f>
        <v>2357124</v>
      </c>
      <c r="C169" s="47">
        <f>C148+C149+C150+C151+C152+C153+C154+C155+C156+C157+C158+C159+C160+C161+C168</f>
        <v>2392600</v>
      </c>
      <c r="D169" s="7">
        <f t="shared" si="6"/>
        <v>35476</v>
      </c>
      <c r="E169" s="8">
        <f t="shared" si="7"/>
        <v>0.015050544646781417</v>
      </c>
    </row>
    <row r="170" spans="1:5" ht="15.75">
      <c r="A170" s="3" t="s">
        <v>105</v>
      </c>
      <c r="B170" s="27">
        <v>1398899</v>
      </c>
      <c r="C170" s="27">
        <v>1439988</v>
      </c>
      <c r="D170" s="7">
        <f>(C170-B170)</f>
        <v>41089</v>
      </c>
      <c r="E170" s="8">
        <f>(C170-B170)/B170</f>
        <v>0.029372384997058403</v>
      </c>
    </row>
    <row r="171" spans="1:5" ht="15.75">
      <c r="A171" s="4" t="s">
        <v>106</v>
      </c>
      <c r="B171" s="27">
        <v>37097</v>
      </c>
      <c r="C171" s="27">
        <v>32005</v>
      </c>
      <c r="D171" s="7">
        <f t="shared" si="6"/>
        <v>-5092</v>
      </c>
      <c r="E171" s="8">
        <f t="shared" si="7"/>
        <v>-0.13726177318920668</v>
      </c>
    </row>
    <row r="172" spans="1:5" ht="15">
      <c r="A172" s="17" t="s">
        <v>269</v>
      </c>
      <c r="B172" s="29">
        <f>SUM(B170:B171)</f>
        <v>1435996</v>
      </c>
      <c r="C172" s="29">
        <f>SUM(C170:C171)</f>
        <v>1471993</v>
      </c>
      <c r="D172" s="7">
        <f t="shared" si="6"/>
        <v>35997</v>
      </c>
      <c r="E172" s="8">
        <f t="shared" si="7"/>
        <v>0.025067618572753685</v>
      </c>
    </row>
    <row r="173" spans="1:5" ht="18">
      <c r="A173" s="33" t="s">
        <v>109</v>
      </c>
      <c r="B173" s="28">
        <f>SUM(B169+B172)</f>
        <v>3793120</v>
      </c>
      <c r="C173" s="28">
        <f>SUM(C169+C172)</f>
        <v>3864593</v>
      </c>
      <c r="D173" s="7">
        <f t="shared" si="6"/>
        <v>71473</v>
      </c>
      <c r="E173" s="8">
        <f t="shared" si="7"/>
        <v>0.018842799595056314</v>
      </c>
    </row>
    <row r="174" spans="1:5" ht="15.75">
      <c r="A174" s="40" t="s">
        <v>110</v>
      </c>
      <c r="B174" s="45"/>
      <c r="C174" s="45"/>
      <c r="D174" s="7"/>
      <c r="E174" s="8"/>
    </row>
    <row r="175" spans="1:5" ht="15">
      <c r="A175" s="11" t="s">
        <v>8</v>
      </c>
      <c r="B175" s="45"/>
      <c r="C175" s="45"/>
      <c r="D175" s="7"/>
      <c r="E175" s="8"/>
    </row>
    <row r="176" spans="1:5" ht="15">
      <c r="A176" s="3" t="s">
        <v>111</v>
      </c>
      <c r="B176" s="7">
        <v>60459</v>
      </c>
      <c r="C176" s="7">
        <v>61245</v>
      </c>
      <c r="D176" s="7">
        <f t="shared" si="6"/>
        <v>786</v>
      </c>
      <c r="E176" s="8">
        <f t="shared" si="7"/>
        <v>0.013000545824443011</v>
      </c>
    </row>
    <row r="177" spans="1:5" ht="15">
      <c r="A177" s="3" t="s">
        <v>112</v>
      </c>
      <c r="B177" s="7">
        <v>40487</v>
      </c>
      <c r="C177" s="7">
        <v>42324</v>
      </c>
      <c r="D177" s="7">
        <f t="shared" si="6"/>
        <v>1837</v>
      </c>
      <c r="E177" s="8">
        <f t="shared" si="7"/>
        <v>0.04537258873218564</v>
      </c>
    </row>
    <row r="178" spans="1:5" ht="15">
      <c r="A178" s="3" t="s">
        <v>267</v>
      </c>
      <c r="B178" s="7">
        <v>69238</v>
      </c>
      <c r="C178" s="7">
        <v>72253</v>
      </c>
      <c r="D178" s="7">
        <f t="shared" si="6"/>
        <v>3015</v>
      </c>
      <c r="E178" s="8">
        <f t="shared" si="7"/>
        <v>0.04354545191946619</v>
      </c>
    </row>
    <row r="179" spans="1:5" ht="15">
      <c r="A179" s="17" t="s">
        <v>22</v>
      </c>
      <c r="B179" s="47">
        <f>ROUND(SUM(B174:B178),0)</f>
        <v>170184</v>
      </c>
      <c r="C179" s="47">
        <f>ROUND(SUM(C174:C178),0)</f>
        <v>175822</v>
      </c>
      <c r="D179" s="7">
        <f t="shared" si="6"/>
        <v>5638</v>
      </c>
      <c r="E179" s="8">
        <f t="shared" si="7"/>
        <v>0.03312884877544305</v>
      </c>
    </row>
    <row r="180" spans="1:5" ht="15.75">
      <c r="A180" s="3" t="s">
        <v>113</v>
      </c>
      <c r="B180" s="27">
        <v>2000</v>
      </c>
      <c r="C180" s="27">
        <v>2000</v>
      </c>
      <c r="D180" s="7">
        <f t="shared" si="6"/>
        <v>0</v>
      </c>
      <c r="E180" s="8">
        <f t="shared" si="7"/>
        <v>0</v>
      </c>
    </row>
    <row r="181" spans="1:5" ht="15">
      <c r="A181" s="3" t="s">
        <v>12</v>
      </c>
      <c r="B181" s="45"/>
      <c r="C181" s="45"/>
      <c r="D181" s="7"/>
      <c r="E181" s="8"/>
    </row>
    <row r="182" spans="1:5" ht="15">
      <c r="A182" s="4" t="s">
        <v>48</v>
      </c>
      <c r="B182" s="45"/>
      <c r="C182" s="45"/>
      <c r="D182" s="7"/>
      <c r="E182" s="8"/>
    </row>
    <row r="183" spans="1:5" ht="15">
      <c r="A183" s="3" t="s">
        <v>114</v>
      </c>
      <c r="B183" s="6">
        <v>7700</v>
      </c>
      <c r="C183" s="6">
        <v>7700</v>
      </c>
      <c r="D183" s="7">
        <f t="shared" si="6"/>
        <v>0</v>
      </c>
      <c r="E183" s="8">
        <f t="shared" si="7"/>
        <v>0</v>
      </c>
    </row>
    <row r="184" spans="1:5" ht="15">
      <c r="A184" s="3" t="s">
        <v>115</v>
      </c>
      <c r="B184" s="6">
        <v>1100</v>
      </c>
      <c r="C184" s="6">
        <v>1100</v>
      </c>
      <c r="D184" s="7">
        <f t="shared" si="6"/>
        <v>0</v>
      </c>
      <c r="E184" s="8">
        <f t="shared" si="7"/>
        <v>0</v>
      </c>
    </row>
    <row r="185" spans="1:5" ht="15">
      <c r="A185" s="3" t="s">
        <v>116</v>
      </c>
      <c r="B185" s="6">
        <v>3500</v>
      </c>
      <c r="C185" s="6">
        <v>3500</v>
      </c>
      <c r="D185" s="7">
        <f t="shared" si="6"/>
        <v>0</v>
      </c>
      <c r="E185" s="8">
        <f t="shared" si="7"/>
        <v>0</v>
      </c>
    </row>
    <row r="186" spans="1:5" ht="15">
      <c r="A186" s="3" t="s">
        <v>117</v>
      </c>
      <c r="B186" s="6">
        <v>2600</v>
      </c>
      <c r="C186" s="6">
        <v>1600</v>
      </c>
      <c r="D186" s="7">
        <f t="shared" si="6"/>
        <v>-1000</v>
      </c>
      <c r="E186" s="8">
        <f t="shared" si="7"/>
        <v>-0.38461538461538464</v>
      </c>
    </row>
    <row r="187" spans="1:5" ht="15">
      <c r="A187" s="3" t="s">
        <v>118</v>
      </c>
      <c r="B187" s="6">
        <v>10350</v>
      </c>
      <c r="C187" s="6">
        <v>10350</v>
      </c>
      <c r="D187" s="7">
        <f t="shared" si="6"/>
        <v>0</v>
      </c>
      <c r="E187" s="8">
        <f t="shared" si="7"/>
        <v>0</v>
      </c>
    </row>
    <row r="188" spans="1:5" ht="15">
      <c r="A188" s="3" t="s">
        <v>119</v>
      </c>
      <c r="B188" s="6">
        <v>8000</v>
      </c>
      <c r="C188" s="6">
        <v>8000</v>
      </c>
      <c r="D188" s="7">
        <f t="shared" si="6"/>
        <v>0</v>
      </c>
      <c r="E188" s="8">
        <f t="shared" si="7"/>
        <v>0</v>
      </c>
    </row>
    <row r="189" spans="1:5" ht="15">
      <c r="A189" s="3" t="s">
        <v>120</v>
      </c>
      <c r="B189" s="6">
        <v>4800</v>
      </c>
      <c r="C189" s="6">
        <v>4800</v>
      </c>
      <c r="D189" s="7">
        <f t="shared" si="6"/>
        <v>0</v>
      </c>
      <c r="E189" s="8">
        <f t="shared" si="7"/>
        <v>0</v>
      </c>
    </row>
    <row r="190" spans="1:5" ht="15">
      <c r="A190" s="3" t="s">
        <v>121</v>
      </c>
      <c r="B190" s="6">
        <v>35000</v>
      </c>
      <c r="C190" s="6">
        <v>35000</v>
      </c>
      <c r="D190" s="7">
        <f t="shared" si="6"/>
        <v>0</v>
      </c>
      <c r="E190" s="8">
        <f t="shared" si="7"/>
        <v>0</v>
      </c>
    </row>
    <row r="191" spans="1:5" ht="15">
      <c r="A191" s="3" t="s">
        <v>122</v>
      </c>
      <c r="B191" s="6">
        <v>6500</v>
      </c>
      <c r="C191" s="6">
        <v>6500</v>
      </c>
      <c r="D191" s="7">
        <f t="shared" si="6"/>
        <v>0</v>
      </c>
      <c r="E191" s="8">
        <f t="shared" si="7"/>
        <v>0</v>
      </c>
    </row>
    <row r="192" spans="1:5" ht="15">
      <c r="A192" s="3" t="s">
        <v>123</v>
      </c>
      <c r="B192" s="6">
        <v>3500</v>
      </c>
      <c r="C192" s="6">
        <v>4500</v>
      </c>
      <c r="D192" s="7">
        <f t="shared" si="6"/>
        <v>1000</v>
      </c>
      <c r="E192" s="8">
        <f t="shared" si="7"/>
        <v>0.2857142857142857</v>
      </c>
    </row>
    <row r="193" spans="1:5" ht="15">
      <c r="A193" s="34" t="s">
        <v>197</v>
      </c>
      <c r="B193" s="7">
        <v>1200</v>
      </c>
      <c r="C193" s="7">
        <v>1200</v>
      </c>
      <c r="D193" s="7">
        <f t="shared" si="6"/>
        <v>0</v>
      </c>
      <c r="E193" s="8">
        <f t="shared" si="7"/>
        <v>0</v>
      </c>
    </row>
    <row r="194" spans="1:5" ht="15">
      <c r="A194" s="4" t="s">
        <v>124</v>
      </c>
      <c r="B194" s="45"/>
      <c r="C194" s="45"/>
      <c r="D194" s="7"/>
      <c r="E194" s="8"/>
    </row>
    <row r="195" spans="1:5" ht="15">
      <c r="A195" s="3" t="s">
        <v>125</v>
      </c>
      <c r="B195" s="6">
        <v>29000</v>
      </c>
      <c r="C195" s="6">
        <v>29000</v>
      </c>
      <c r="D195" s="7">
        <f t="shared" si="6"/>
        <v>0</v>
      </c>
      <c r="E195" s="8">
        <f t="shared" si="7"/>
        <v>0</v>
      </c>
    </row>
    <row r="196" spans="1:5" ht="15">
      <c r="A196" s="3" t="s">
        <v>126</v>
      </c>
      <c r="B196" s="6">
        <v>1600</v>
      </c>
      <c r="C196" s="6">
        <v>1600</v>
      </c>
      <c r="D196" s="7">
        <f t="shared" si="6"/>
        <v>0</v>
      </c>
      <c r="E196" s="8">
        <f t="shared" si="7"/>
        <v>0</v>
      </c>
    </row>
    <row r="197" spans="1:5" ht="15">
      <c r="A197" s="3" t="s">
        <v>127</v>
      </c>
      <c r="B197" s="6">
        <v>4940</v>
      </c>
      <c r="C197" s="6">
        <v>4940</v>
      </c>
      <c r="D197" s="7">
        <f t="shared" si="6"/>
        <v>0</v>
      </c>
      <c r="E197" s="8">
        <f t="shared" si="7"/>
        <v>0</v>
      </c>
    </row>
    <row r="198" spans="1:5" ht="15">
      <c r="A198" s="3" t="s">
        <v>128</v>
      </c>
      <c r="B198" s="6">
        <v>11775</v>
      </c>
      <c r="C198" s="6">
        <v>11775</v>
      </c>
      <c r="D198" s="7">
        <f t="shared" si="6"/>
        <v>0</v>
      </c>
      <c r="E198" s="8">
        <f t="shared" si="7"/>
        <v>0</v>
      </c>
    </row>
    <row r="199" spans="1:5" ht="15">
      <c r="A199" s="4" t="s">
        <v>129</v>
      </c>
      <c r="B199" s="45"/>
      <c r="C199" s="45"/>
      <c r="D199" s="7"/>
      <c r="E199" s="8"/>
    </row>
    <row r="200" spans="1:5" ht="15">
      <c r="A200" s="3" t="s">
        <v>130</v>
      </c>
      <c r="B200" s="6">
        <v>480</v>
      </c>
      <c r="C200" s="6">
        <v>480</v>
      </c>
      <c r="D200" s="7">
        <f t="shared" si="6"/>
        <v>0</v>
      </c>
      <c r="E200" s="8">
        <f t="shared" si="7"/>
        <v>0</v>
      </c>
    </row>
    <row r="201" spans="1:5" ht="15">
      <c r="A201" s="3" t="s">
        <v>131</v>
      </c>
      <c r="B201" s="6">
        <v>400</v>
      </c>
      <c r="C201" s="6">
        <v>400</v>
      </c>
      <c r="D201" s="7">
        <f t="shared" si="6"/>
        <v>0</v>
      </c>
      <c r="E201" s="8">
        <f t="shared" si="7"/>
        <v>0</v>
      </c>
    </row>
    <row r="202" spans="1:5" ht="15">
      <c r="A202" s="3" t="s">
        <v>132</v>
      </c>
      <c r="B202" s="6">
        <v>250</v>
      </c>
      <c r="C202" s="6">
        <v>250</v>
      </c>
      <c r="D202" s="7">
        <f t="shared" si="6"/>
        <v>0</v>
      </c>
      <c r="E202" s="8">
        <f t="shared" si="7"/>
        <v>0</v>
      </c>
    </row>
    <row r="203" spans="1:5" ht="15">
      <c r="A203" s="3" t="s">
        <v>133</v>
      </c>
      <c r="B203" s="6">
        <v>500</v>
      </c>
      <c r="C203" s="6">
        <v>500</v>
      </c>
      <c r="D203" s="7">
        <f t="shared" si="6"/>
        <v>0</v>
      </c>
      <c r="E203" s="8">
        <f t="shared" si="7"/>
        <v>0</v>
      </c>
    </row>
    <row r="204" spans="1:5" ht="15">
      <c r="A204" s="3" t="s">
        <v>134</v>
      </c>
      <c r="B204" s="6">
        <v>2310</v>
      </c>
      <c r="C204" s="6">
        <v>2310</v>
      </c>
      <c r="D204" s="7">
        <f aca="true" t="shared" si="9" ref="D204:D249">(C204-B204)</f>
        <v>0</v>
      </c>
      <c r="E204" s="8">
        <f aca="true" t="shared" si="10" ref="E204:E249">(C204-B204)/B204</f>
        <v>0</v>
      </c>
    </row>
    <row r="205" spans="1:5" ht="15">
      <c r="A205" s="3" t="s">
        <v>135</v>
      </c>
      <c r="B205" s="6">
        <v>1200</v>
      </c>
      <c r="C205" s="6">
        <v>1200</v>
      </c>
      <c r="D205" s="7">
        <f t="shared" si="9"/>
        <v>0</v>
      </c>
      <c r="E205" s="8">
        <f t="shared" si="10"/>
        <v>0</v>
      </c>
    </row>
    <row r="206" spans="1:5" ht="15">
      <c r="A206" s="4" t="s">
        <v>136</v>
      </c>
      <c r="B206" s="7">
        <v>240</v>
      </c>
      <c r="C206" s="7">
        <v>240</v>
      </c>
      <c r="D206" s="7">
        <f t="shared" si="9"/>
        <v>0</v>
      </c>
      <c r="E206" s="8">
        <f t="shared" si="10"/>
        <v>0</v>
      </c>
    </row>
    <row r="207" spans="1:5" ht="15">
      <c r="A207" s="17" t="s">
        <v>137</v>
      </c>
      <c r="B207" s="47">
        <f>ROUND(SUM(B183:B206),0)</f>
        <v>136945</v>
      </c>
      <c r="C207" s="47">
        <f>ROUND(SUM(C183:C206),0)</f>
        <v>136945</v>
      </c>
      <c r="D207" s="7">
        <f t="shared" si="9"/>
        <v>0</v>
      </c>
      <c r="E207" s="8">
        <f t="shared" si="10"/>
        <v>0</v>
      </c>
    </row>
    <row r="208" spans="1:5" ht="15">
      <c r="A208" s="14" t="s">
        <v>5</v>
      </c>
      <c r="B208" s="7">
        <f>ROUND(B179+B180+B207,0)</f>
        <v>309129</v>
      </c>
      <c r="C208" s="7">
        <f>ROUND(C179+C180+C207,0)</f>
        <v>314767</v>
      </c>
      <c r="D208" s="7">
        <f t="shared" si="9"/>
        <v>5638</v>
      </c>
      <c r="E208" s="8">
        <f t="shared" si="10"/>
        <v>0.018238340628022605</v>
      </c>
    </row>
    <row r="209" spans="1:5" ht="15.75">
      <c r="A209" s="40" t="s">
        <v>138</v>
      </c>
      <c r="B209" s="45"/>
      <c r="C209" s="45"/>
      <c r="D209" s="7"/>
      <c r="E209" s="8"/>
    </row>
    <row r="210" spans="1:5" ht="15.75">
      <c r="A210" s="3" t="s">
        <v>8</v>
      </c>
      <c r="B210" s="27">
        <v>14035</v>
      </c>
      <c r="C210" s="27">
        <v>14218</v>
      </c>
      <c r="D210" s="7">
        <f t="shared" si="9"/>
        <v>183</v>
      </c>
      <c r="E210" s="8">
        <f t="shared" si="10"/>
        <v>0.013038831492696829</v>
      </c>
    </row>
    <row r="211" spans="1:5" ht="16.5" customHeight="1">
      <c r="A211" s="3" t="s">
        <v>139</v>
      </c>
      <c r="B211" s="41">
        <v>32677</v>
      </c>
      <c r="C211" s="41">
        <v>42677</v>
      </c>
      <c r="D211" s="7">
        <f t="shared" si="9"/>
        <v>10000</v>
      </c>
      <c r="E211" s="8">
        <f t="shared" si="10"/>
        <v>0.3060256449490467</v>
      </c>
    </row>
    <row r="212" spans="1:5" ht="15">
      <c r="A212" s="14" t="s">
        <v>17</v>
      </c>
      <c r="B212" s="7">
        <f>ROUND(SUM(B210:B211),0)</f>
        <v>46712</v>
      </c>
      <c r="C212" s="7">
        <f>ROUND(SUM(C210:C211),0)</f>
        <v>56895</v>
      </c>
      <c r="D212" s="7">
        <f t="shared" si="9"/>
        <v>10183</v>
      </c>
      <c r="E212" s="8">
        <f t="shared" si="10"/>
        <v>0.21799537592053433</v>
      </c>
    </row>
    <row r="213" spans="1:5" ht="15.75">
      <c r="A213" s="40" t="s">
        <v>140</v>
      </c>
      <c r="B213" s="27">
        <v>3500</v>
      </c>
      <c r="C213" s="27">
        <v>3500</v>
      </c>
      <c r="D213" s="7">
        <f t="shared" si="9"/>
        <v>0</v>
      </c>
      <c r="E213" s="8">
        <f t="shared" si="10"/>
        <v>0</v>
      </c>
    </row>
    <row r="214" spans="1:5" ht="15.75">
      <c r="A214" s="40" t="s">
        <v>141</v>
      </c>
      <c r="B214" s="45"/>
      <c r="C214" s="45"/>
      <c r="D214" s="7"/>
      <c r="E214" s="8"/>
    </row>
    <row r="215" spans="1:5" ht="15">
      <c r="A215" s="3" t="s">
        <v>8</v>
      </c>
      <c r="B215" s="45"/>
      <c r="C215" s="45"/>
      <c r="D215" s="7"/>
      <c r="E215" s="8"/>
    </row>
    <row r="216" spans="1:5" ht="15">
      <c r="A216" s="3" t="s">
        <v>194</v>
      </c>
      <c r="B216" s="7">
        <v>7496</v>
      </c>
      <c r="C216" s="7">
        <v>7594</v>
      </c>
      <c r="D216" s="7">
        <f t="shared" si="9"/>
        <v>98</v>
      </c>
      <c r="E216" s="8">
        <f t="shared" si="10"/>
        <v>0.013073639274279616</v>
      </c>
    </row>
    <row r="217" spans="1:5" ht="15">
      <c r="A217" s="3" t="s">
        <v>142</v>
      </c>
      <c r="B217" s="7">
        <v>6700</v>
      </c>
      <c r="C217" s="7">
        <v>7505</v>
      </c>
      <c r="D217" s="7">
        <f t="shared" si="9"/>
        <v>805</v>
      </c>
      <c r="E217" s="8">
        <f t="shared" si="10"/>
        <v>0.12014925373134329</v>
      </c>
    </row>
    <row r="218" spans="1:5" ht="15">
      <c r="A218" s="3" t="s">
        <v>195</v>
      </c>
      <c r="B218" s="7">
        <v>8700</v>
      </c>
      <c r="C218" s="7">
        <v>9118</v>
      </c>
      <c r="D218" s="7">
        <f t="shared" si="9"/>
        <v>418</v>
      </c>
      <c r="E218" s="8">
        <f t="shared" si="10"/>
        <v>0.048045977011494254</v>
      </c>
    </row>
    <row r="219" spans="1:5" ht="15">
      <c r="A219" s="17" t="s">
        <v>22</v>
      </c>
      <c r="B219" s="47">
        <f>ROUND(SUM(B216:B218),0)</f>
        <v>22896</v>
      </c>
      <c r="C219" s="47">
        <f>ROUND(SUM(C216:C218),0)</f>
        <v>24217</v>
      </c>
      <c r="D219" s="7">
        <f t="shared" si="9"/>
        <v>1321</v>
      </c>
      <c r="E219" s="8">
        <f t="shared" si="10"/>
        <v>0.05769566736547869</v>
      </c>
    </row>
    <row r="220" spans="1:5" ht="15">
      <c r="A220" s="3" t="s">
        <v>16</v>
      </c>
      <c r="B220" s="45"/>
      <c r="C220" s="45"/>
      <c r="D220" s="7"/>
      <c r="E220" s="8"/>
    </row>
    <row r="221" spans="1:5" ht="15">
      <c r="A221" s="3" t="s">
        <v>198</v>
      </c>
      <c r="B221" s="18">
        <v>5331</v>
      </c>
      <c r="C221" s="18">
        <v>5925</v>
      </c>
      <c r="D221" s="7">
        <f t="shared" si="9"/>
        <v>594</v>
      </c>
      <c r="E221" s="8">
        <f t="shared" si="10"/>
        <v>0.11142374788970175</v>
      </c>
    </row>
    <row r="222" spans="1:5" ht="15">
      <c r="A222" s="3" t="s">
        <v>143</v>
      </c>
      <c r="B222" s="7">
        <v>8700</v>
      </c>
      <c r="C222" s="7">
        <v>8000</v>
      </c>
      <c r="D222" s="7">
        <f t="shared" si="9"/>
        <v>-700</v>
      </c>
      <c r="E222" s="8">
        <f t="shared" si="10"/>
        <v>-0.08045977011494253</v>
      </c>
    </row>
    <row r="223" spans="1:5" ht="15">
      <c r="A223" s="3" t="s">
        <v>200</v>
      </c>
      <c r="B223" s="7">
        <v>6100</v>
      </c>
      <c r="C223" s="7">
        <v>5900</v>
      </c>
      <c r="D223" s="7">
        <f t="shared" si="9"/>
        <v>-200</v>
      </c>
      <c r="E223" s="8">
        <f t="shared" si="10"/>
        <v>-0.03278688524590164</v>
      </c>
    </row>
    <row r="224" spans="1:5" ht="15">
      <c r="A224" s="3" t="s">
        <v>201</v>
      </c>
      <c r="B224" s="7">
        <v>18000</v>
      </c>
      <c r="C224" s="7">
        <v>16000</v>
      </c>
      <c r="D224" s="7">
        <f t="shared" si="9"/>
        <v>-2000</v>
      </c>
      <c r="E224" s="8">
        <f t="shared" si="10"/>
        <v>-0.1111111111111111</v>
      </c>
    </row>
    <row r="225" spans="1:5" ht="15">
      <c r="A225" s="3" t="s">
        <v>266</v>
      </c>
      <c r="B225" s="7"/>
      <c r="C225" s="7">
        <v>1200</v>
      </c>
      <c r="D225" s="7"/>
      <c r="E225" s="8"/>
    </row>
    <row r="226" spans="1:5" ht="15">
      <c r="A226" s="3" t="s">
        <v>144</v>
      </c>
      <c r="B226" s="7">
        <v>400</v>
      </c>
      <c r="C226" s="7">
        <v>400</v>
      </c>
      <c r="D226" s="7">
        <f t="shared" si="9"/>
        <v>0</v>
      </c>
      <c r="E226" s="8">
        <f t="shared" si="10"/>
        <v>0</v>
      </c>
    </row>
    <row r="227" spans="1:5" ht="15">
      <c r="A227" s="3" t="s">
        <v>145</v>
      </c>
      <c r="B227" s="7">
        <v>800</v>
      </c>
      <c r="C227" s="7">
        <v>800</v>
      </c>
      <c r="D227" s="7">
        <f t="shared" si="9"/>
        <v>0</v>
      </c>
      <c r="E227" s="8">
        <f t="shared" si="10"/>
        <v>0</v>
      </c>
    </row>
    <row r="228" spans="1:5" ht="15">
      <c r="A228" s="3" t="s">
        <v>48</v>
      </c>
      <c r="B228" s="7">
        <v>3000</v>
      </c>
      <c r="C228" s="7">
        <v>3000</v>
      </c>
      <c r="D228" s="7">
        <f t="shared" si="9"/>
        <v>0</v>
      </c>
      <c r="E228" s="8">
        <f t="shared" si="10"/>
        <v>0</v>
      </c>
    </row>
    <row r="229" spans="1:5" ht="15">
      <c r="A229" s="3" t="s">
        <v>51</v>
      </c>
      <c r="B229" s="7">
        <v>600</v>
      </c>
      <c r="C229" s="7">
        <v>600</v>
      </c>
      <c r="D229" s="7">
        <f t="shared" si="9"/>
        <v>0</v>
      </c>
      <c r="E229" s="8">
        <f t="shared" si="10"/>
        <v>0</v>
      </c>
    </row>
    <row r="230" spans="1:5" ht="15">
      <c r="A230" s="3" t="s">
        <v>146</v>
      </c>
      <c r="B230" s="7">
        <v>50</v>
      </c>
      <c r="C230" s="7">
        <v>50</v>
      </c>
      <c r="D230" s="7">
        <f t="shared" si="9"/>
        <v>0</v>
      </c>
      <c r="E230" s="8">
        <f t="shared" si="10"/>
        <v>0</v>
      </c>
    </row>
    <row r="231" spans="1:5" ht="16.5" customHeight="1">
      <c r="A231" s="3" t="s">
        <v>70</v>
      </c>
      <c r="B231" s="7">
        <v>350</v>
      </c>
      <c r="C231" s="7">
        <v>350</v>
      </c>
      <c r="D231" s="7">
        <f t="shared" si="9"/>
        <v>0</v>
      </c>
      <c r="E231" s="8">
        <f t="shared" si="10"/>
        <v>0</v>
      </c>
    </row>
    <row r="232" spans="1:5" ht="15">
      <c r="A232" s="3" t="s">
        <v>147</v>
      </c>
      <c r="B232" s="7">
        <v>3100</v>
      </c>
      <c r="C232" s="7">
        <v>4300</v>
      </c>
      <c r="D232" s="7">
        <f t="shared" si="9"/>
        <v>1200</v>
      </c>
      <c r="E232" s="8">
        <f t="shared" si="10"/>
        <v>0.3870967741935484</v>
      </c>
    </row>
    <row r="233" spans="1:5" ht="15">
      <c r="A233" s="3" t="s">
        <v>148</v>
      </c>
      <c r="B233" s="7">
        <v>75</v>
      </c>
      <c r="C233" s="7">
        <v>75</v>
      </c>
      <c r="D233" s="7">
        <f t="shared" si="9"/>
        <v>0</v>
      </c>
      <c r="E233" s="8">
        <f t="shared" si="10"/>
        <v>0</v>
      </c>
    </row>
    <row r="234" spans="1:5" ht="15">
      <c r="A234" s="17" t="s">
        <v>22</v>
      </c>
      <c r="B234" s="47">
        <f>ROUND(SUM(B221:B233),0)</f>
        <v>46506</v>
      </c>
      <c r="C234" s="47">
        <f>ROUND(SUM(C221:C233),0)</f>
        <v>46600</v>
      </c>
      <c r="D234" s="7">
        <f t="shared" si="9"/>
        <v>94</v>
      </c>
      <c r="E234" s="8">
        <f t="shared" si="10"/>
        <v>0.0020212445705930417</v>
      </c>
    </row>
    <row r="235" spans="1:5" ht="15">
      <c r="A235" s="14" t="s">
        <v>5</v>
      </c>
      <c r="B235" s="7">
        <f>ROUND(SUM(B219,B234),0)</f>
        <v>69402</v>
      </c>
      <c r="C235" s="7">
        <f>ROUND(SUM(C219,C234),0)</f>
        <v>70817</v>
      </c>
      <c r="D235" s="7">
        <f t="shared" si="9"/>
        <v>1415</v>
      </c>
      <c r="E235" s="8">
        <f t="shared" si="10"/>
        <v>0.020388461427624564</v>
      </c>
    </row>
    <row r="236" spans="1:5" ht="15.75">
      <c r="A236" s="46" t="s">
        <v>149</v>
      </c>
      <c r="B236" s="41">
        <v>30000</v>
      </c>
      <c r="C236" s="41">
        <v>28000</v>
      </c>
      <c r="D236" s="7">
        <f t="shared" si="9"/>
        <v>-2000</v>
      </c>
      <c r="E236" s="8">
        <f t="shared" si="10"/>
        <v>-0.06666666666666667</v>
      </c>
    </row>
    <row r="237" spans="1:5" ht="15.75">
      <c r="A237" s="40" t="s">
        <v>150</v>
      </c>
      <c r="B237" s="45"/>
      <c r="C237" s="45"/>
      <c r="D237" s="7"/>
      <c r="E237" s="8"/>
    </row>
    <row r="238" spans="1:5" ht="15.75">
      <c r="A238" s="3" t="s">
        <v>151</v>
      </c>
      <c r="B238" s="41">
        <v>550</v>
      </c>
      <c r="C238" s="41">
        <v>550</v>
      </c>
      <c r="D238" s="7">
        <f t="shared" si="9"/>
        <v>0</v>
      </c>
      <c r="E238" s="8">
        <f t="shared" si="10"/>
        <v>0</v>
      </c>
    </row>
    <row r="239" spans="1:5" ht="15.75">
      <c r="A239" s="3" t="s">
        <v>152</v>
      </c>
      <c r="B239" s="41">
        <v>550</v>
      </c>
      <c r="C239" s="41">
        <v>550</v>
      </c>
      <c r="D239" s="7">
        <f t="shared" si="9"/>
        <v>0</v>
      </c>
      <c r="E239" s="8">
        <f t="shared" si="10"/>
        <v>0</v>
      </c>
    </row>
    <row r="240" spans="1:5" ht="15">
      <c r="A240" s="14" t="s">
        <v>17</v>
      </c>
      <c r="B240" s="7">
        <f>ROUND(SUM(B238:B239),0)</f>
        <v>1100</v>
      </c>
      <c r="C240" s="7">
        <f>ROUND(SUM(C238:C239),0)</f>
        <v>1100</v>
      </c>
      <c r="D240" s="7">
        <f t="shared" si="9"/>
        <v>0</v>
      </c>
      <c r="E240" s="8">
        <f t="shared" si="10"/>
        <v>0</v>
      </c>
    </row>
    <row r="241" spans="1:5" ht="18">
      <c r="A241" s="35" t="s">
        <v>153</v>
      </c>
      <c r="B241" s="28">
        <f>B208+B212+B213+B235+B236+B240</f>
        <v>459843</v>
      </c>
      <c r="C241" s="28">
        <f>C208+C212+C213+C235+C236+C240</f>
        <v>475079</v>
      </c>
      <c r="D241" s="7">
        <f t="shared" si="9"/>
        <v>15236</v>
      </c>
      <c r="E241" s="8">
        <f t="shared" si="10"/>
        <v>0.0331330475836318</v>
      </c>
    </row>
    <row r="242" spans="1:5" ht="15.75">
      <c r="A242" s="40" t="s">
        <v>154</v>
      </c>
      <c r="B242" s="45"/>
      <c r="C242" s="45"/>
      <c r="D242" s="7"/>
      <c r="E242" s="8"/>
    </row>
    <row r="243" spans="1:5" ht="15">
      <c r="A243" s="11" t="s">
        <v>8</v>
      </c>
      <c r="B243" s="45"/>
      <c r="C243" s="45"/>
      <c r="D243" s="7"/>
      <c r="E243" s="8"/>
    </row>
    <row r="244" spans="1:5" ht="15">
      <c r="A244" s="3" t="s">
        <v>9</v>
      </c>
      <c r="B244" s="6">
        <v>400</v>
      </c>
      <c r="C244" s="6">
        <v>400</v>
      </c>
      <c r="D244" s="7">
        <f t="shared" si="9"/>
        <v>0</v>
      </c>
      <c r="E244" s="8">
        <f t="shared" si="10"/>
        <v>0</v>
      </c>
    </row>
    <row r="245" spans="1:5" ht="15">
      <c r="A245" s="3" t="s">
        <v>155</v>
      </c>
      <c r="B245" s="6">
        <v>800</v>
      </c>
      <c r="C245" s="6">
        <v>800</v>
      </c>
      <c r="D245" s="7">
        <f t="shared" si="9"/>
        <v>0</v>
      </c>
      <c r="E245" s="8">
        <f t="shared" si="10"/>
        <v>0</v>
      </c>
    </row>
    <row r="246" spans="1:5" ht="15">
      <c r="A246" s="17" t="s">
        <v>22</v>
      </c>
      <c r="B246" s="47">
        <f>ROUND(SUM(B244:B245),0)</f>
        <v>1200</v>
      </c>
      <c r="C246" s="47">
        <f>ROUND(SUM(C244:C245),0)</f>
        <v>1200</v>
      </c>
      <c r="D246" s="7">
        <f t="shared" si="9"/>
        <v>0</v>
      </c>
      <c r="E246" s="8">
        <f t="shared" si="10"/>
        <v>0</v>
      </c>
    </row>
    <row r="247" spans="1:5" ht="15.75">
      <c r="A247" s="3" t="s">
        <v>16</v>
      </c>
      <c r="B247" s="41">
        <v>1400</v>
      </c>
      <c r="C247" s="41">
        <v>1400</v>
      </c>
      <c r="D247" s="7">
        <f t="shared" si="9"/>
        <v>0</v>
      </c>
      <c r="E247" s="8">
        <f t="shared" si="10"/>
        <v>0</v>
      </c>
    </row>
    <row r="248" spans="1:5" ht="15">
      <c r="A248" s="14" t="s">
        <v>5</v>
      </c>
      <c r="B248" s="7">
        <f>ROUND(SUM(B246,B247),0)</f>
        <v>2600</v>
      </c>
      <c r="C248" s="7">
        <f>ROUND(SUM(C246,C247),0)</f>
        <v>2600</v>
      </c>
      <c r="D248" s="7">
        <f t="shared" si="9"/>
        <v>0</v>
      </c>
      <c r="E248" s="8">
        <f t="shared" si="10"/>
        <v>0</v>
      </c>
    </row>
    <row r="249" spans="1:5" ht="15.75">
      <c r="A249" s="40" t="s">
        <v>156</v>
      </c>
      <c r="B249" s="41">
        <v>6000</v>
      </c>
      <c r="C249" s="41">
        <v>6000</v>
      </c>
      <c r="D249" s="7">
        <f t="shared" si="9"/>
        <v>0</v>
      </c>
      <c r="E249" s="8">
        <f t="shared" si="10"/>
        <v>0</v>
      </c>
    </row>
    <row r="250" spans="1:5" ht="15.75">
      <c r="A250" s="40" t="s">
        <v>157</v>
      </c>
      <c r="B250" s="45"/>
      <c r="C250" s="45"/>
      <c r="D250" s="7"/>
      <c r="E250" s="8"/>
    </row>
    <row r="251" spans="1:5" ht="15.75">
      <c r="A251" s="16" t="s">
        <v>3</v>
      </c>
      <c r="B251" s="27">
        <v>3294</v>
      </c>
      <c r="C251" s="27">
        <v>3337</v>
      </c>
      <c r="D251" s="7">
        <f aca="true" t="shared" si="11" ref="D251:D304">(C251-B251)</f>
        <v>43</v>
      </c>
      <c r="E251" s="8">
        <f aca="true" t="shared" si="12" ref="E251:E304">(C251-B251)/B251</f>
        <v>0.013054037644201578</v>
      </c>
    </row>
    <row r="252" spans="1:5" ht="15.75">
      <c r="A252" s="16" t="s">
        <v>4</v>
      </c>
      <c r="B252" s="41">
        <v>340</v>
      </c>
      <c r="C252" s="41">
        <v>340</v>
      </c>
      <c r="D252" s="7">
        <f t="shared" si="11"/>
        <v>0</v>
      </c>
      <c r="E252" s="8">
        <f t="shared" si="12"/>
        <v>0</v>
      </c>
    </row>
    <row r="253" spans="1:5" ht="15">
      <c r="A253" s="25" t="s">
        <v>5</v>
      </c>
      <c r="B253" s="15">
        <f>ROUND(SUM(B251:B252),0)</f>
        <v>3634</v>
      </c>
      <c r="C253" s="15">
        <f>ROUND(SUM(C251:C252),0)</f>
        <v>3677</v>
      </c>
      <c r="D253" s="7">
        <f t="shared" si="11"/>
        <v>43</v>
      </c>
      <c r="E253" s="8">
        <f t="shared" si="12"/>
        <v>0.011832691249312053</v>
      </c>
    </row>
    <row r="254" spans="1:5" ht="15.75">
      <c r="A254" s="40" t="s">
        <v>158</v>
      </c>
      <c r="B254" s="41">
        <v>4089</v>
      </c>
      <c r="C254" s="41">
        <v>4245</v>
      </c>
      <c r="D254" s="7">
        <f t="shared" si="11"/>
        <v>156</v>
      </c>
      <c r="E254" s="8">
        <f t="shared" si="12"/>
        <v>0.03815113719735877</v>
      </c>
    </row>
    <row r="255" spans="1:5" ht="15.75">
      <c r="A255" s="40" t="s">
        <v>268</v>
      </c>
      <c r="B255" s="41"/>
      <c r="C255" s="41">
        <v>5000</v>
      </c>
      <c r="D255" s="7"/>
      <c r="E255" s="8"/>
    </row>
    <row r="256" spans="1:5" ht="18">
      <c r="A256" s="35" t="s">
        <v>159</v>
      </c>
      <c r="B256" s="28">
        <f>ROUND(SUM(B248+B249+B253+B254),0)</f>
        <v>16323</v>
      </c>
      <c r="C256" s="28">
        <f>ROUND(SUM(C248+C249+C253+C254+C255),0)</f>
        <v>21522</v>
      </c>
      <c r="D256" s="7">
        <f t="shared" si="11"/>
        <v>5199</v>
      </c>
      <c r="E256" s="8">
        <f t="shared" si="12"/>
        <v>0.3185076272743981</v>
      </c>
    </row>
    <row r="257" spans="1:5" ht="15.75">
      <c r="A257" s="40" t="s">
        <v>160</v>
      </c>
      <c r="B257" s="45"/>
      <c r="C257" s="45"/>
      <c r="D257" s="7"/>
      <c r="E257" s="8"/>
    </row>
    <row r="258" spans="1:5" ht="15">
      <c r="A258" s="3" t="s">
        <v>8</v>
      </c>
      <c r="B258" s="45"/>
      <c r="C258" s="45"/>
      <c r="D258" s="7"/>
      <c r="E258" s="8"/>
    </row>
    <row r="259" spans="1:5" ht="15">
      <c r="A259" s="3" t="s">
        <v>161</v>
      </c>
      <c r="B259" s="7">
        <v>36000</v>
      </c>
      <c r="C259" s="7">
        <v>36468</v>
      </c>
      <c r="D259" s="7">
        <f t="shared" si="11"/>
        <v>468</v>
      </c>
      <c r="E259" s="8">
        <f t="shared" si="12"/>
        <v>0.013</v>
      </c>
    </row>
    <row r="260" spans="1:5" ht="15">
      <c r="A260" s="3" t="s">
        <v>162</v>
      </c>
      <c r="B260" s="7">
        <v>14017</v>
      </c>
      <c r="C260" s="7">
        <v>14199</v>
      </c>
      <c r="D260" s="7">
        <f t="shared" si="11"/>
        <v>182</v>
      </c>
      <c r="E260" s="8">
        <f t="shared" si="12"/>
        <v>0.012984233430833988</v>
      </c>
    </row>
    <row r="261" spans="1:5" ht="15">
      <c r="A261" s="3" t="s">
        <v>47</v>
      </c>
      <c r="B261" s="7">
        <v>960</v>
      </c>
      <c r="C261" s="7">
        <v>973</v>
      </c>
      <c r="D261" s="7">
        <f t="shared" si="11"/>
        <v>13</v>
      </c>
      <c r="E261" s="8">
        <f t="shared" si="12"/>
        <v>0.013541666666666667</v>
      </c>
    </row>
    <row r="262" spans="1:5" ht="15">
      <c r="A262" s="3" t="s">
        <v>202</v>
      </c>
      <c r="B262" s="6">
        <v>100</v>
      </c>
      <c r="C262" s="6">
        <v>100</v>
      </c>
      <c r="D262" s="7">
        <f t="shared" si="11"/>
        <v>0</v>
      </c>
      <c r="E262" s="8">
        <f t="shared" si="12"/>
        <v>0</v>
      </c>
    </row>
    <row r="263" spans="1:5" ht="15">
      <c r="A263" s="17" t="s">
        <v>22</v>
      </c>
      <c r="B263" s="47">
        <f>ROUND(SUM(B259:B262),0)</f>
        <v>51077</v>
      </c>
      <c r="C263" s="47">
        <f>ROUND(SUM(C259:C262),0)</f>
        <v>51740</v>
      </c>
      <c r="D263" s="7">
        <f t="shared" si="11"/>
        <v>663</v>
      </c>
      <c r="E263" s="8">
        <f t="shared" si="12"/>
        <v>0.012980402137948587</v>
      </c>
    </row>
    <row r="264" spans="1:5" ht="15">
      <c r="A264" s="3" t="s">
        <v>16</v>
      </c>
      <c r="B264" s="45"/>
      <c r="C264" s="45"/>
      <c r="D264" s="7"/>
      <c r="E264" s="8"/>
    </row>
    <row r="265" spans="1:5" ht="15">
      <c r="A265" s="3" t="s">
        <v>163</v>
      </c>
      <c r="B265" s="6">
        <v>200</v>
      </c>
      <c r="C265" s="6">
        <v>200</v>
      </c>
      <c r="D265" s="7">
        <f t="shared" si="11"/>
        <v>0</v>
      </c>
      <c r="E265" s="8">
        <f t="shared" si="12"/>
        <v>0</v>
      </c>
    </row>
    <row r="266" spans="1:5" s="10" customFormat="1" ht="15">
      <c r="A266" s="3" t="s">
        <v>164</v>
      </c>
      <c r="B266" s="6">
        <v>550</v>
      </c>
      <c r="C266" s="6">
        <v>550</v>
      </c>
      <c r="D266" s="7">
        <f t="shared" si="11"/>
        <v>0</v>
      </c>
      <c r="E266" s="8">
        <f t="shared" si="12"/>
        <v>0</v>
      </c>
    </row>
    <row r="267" spans="1:5" s="10" customFormat="1" ht="15">
      <c r="A267" s="3" t="s">
        <v>165</v>
      </c>
      <c r="B267" s="6">
        <v>225</v>
      </c>
      <c r="C267" s="6">
        <v>225</v>
      </c>
      <c r="D267" s="7">
        <f t="shared" si="11"/>
        <v>0</v>
      </c>
      <c r="E267" s="8">
        <f t="shared" si="12"/>
        <v>0</v>
      </c>
    </row>
    <row r="268" spans="1:5" s="10" customFormat="1" ht="15">
      <c r="A268" s="3" t="s">
        <v>166</v>
      </c>
      <c r="B268" s="7">
        <v>2634</v>
      </c>
      <c r="C268" s="7">
        <v>2929</v>
      </c>
      <c r="D268" s="7">
        <f t="shared" si="11"/>
        <v>295</v>
      </c>
      <c r="E268" s="8">
        <f t="shared" si="12"/>
        <v>0.11199696279422931</v>
      </c>
    </row>
    <row r="269" spans="1:5" s="10" customFormat="1" ht="15">
      <c r="A269" s="3" t="s">
        <v>167</v>
      </c>
      <c r="B269" s="7">
        <v>65</v>
      </c>
      <c r="C269" s="7">
        <v>65</v>
      </c>
      <c r="D269" s="7">
        <f t="shared" si="11"/>
        <v>0</v>
      </c>
      <c r="E269" s="8">
        <f t="shared" si="12"/>
        <v>0</v>
      </c>
    </row>
    <row r="270" spans="1:5" s="10" customFormat="1" ht="15">
      <c r="A270" s="3" t="s">
        <v>168</v>
      </c>
      <c r="B270" s="7">
        <v>13265</v>
      </c>
      <c r="C270" s="7">
        <v>13650</v>
      </c>
      <c r="D270" s="7">
        <f t="shared" si="11"/>
        <v>385</v>
      </c>
      <c r="E270" s="8">
        <f t="shared" si="12"/>
        <v>0.029023746701846966</v>
      </c>
    </row>
    <row r="271" spans="1:5" s="10" customFormat="1" ht="15">
      <c r="A271" s="3" t="s">
        <v>146</v>
      </c>
      <c r="B271" s="6">
        <v>250</v>
      </c>
      <c r="C271" s="6">
        <v>250</v>
      </c>
      <c r="D271" s="7">
        <f t="shared" si="11"/>
        <v>0</v>
      </c>
      <c r="E271" s="8">
        <f t="shared" si="12"/>
        <v>0</v>
      </c>
    </row>
    <row r="272" spans="1:5" s="10" customFormat="1" ht="15">
      <c r="A272" s="3" t="s">
        <v>169</v>
      </c>
      <c r="B272" s="6">
        <v>100</v>
      </c>
      <c r="C272" s="6">
        <v>100</v>
      </c>
      <c r="D272" s="7">
        <f t="shared" si="11"/>
        <v>0</v>
      </c>
      <c r="E272" s="8">
        <f t="shared" si="12"/>
        <v>0</v>
      </c>
    </row>
    <row r="273" spans="1:5" s="10" customFormat="1" ht="15">
      <c r="A273" s="3" t="s">
        <v>170</v>
      </c>
      <c r="B273" s="6">
        <v>200</v>
      </c>
      <c r="C273" s="6">
        <v>200</v>
      </c>
      <c r="D273" s="7">
        <f t="shared" si="11"/>
        <v>0</v>
      </c>
      <c r="E273" s="8">
        <f t="shared" si="12"/>
        <v>0</v>
      </c>
    </row>
    <row r="274" spans="1:5" s="10" customFormat="1" ht="15">
      <c r="A274" s="3" t="s">
        <v>171</v>
      </c>
      <c r="B274" s="7">
        <v>1400</v>
      </c>
      <c r="C274" s="7">
        <v>1400</v>
      </c>
      <c r="D274" s="7">
        <f t="shared" si="11"/>
        <v>0</v>
      </c>
      <c r="E274" s="8">
        <f t="shared" si="12"/>
        <v>0</v>
      </c>
    </row>
    <row r="275" spans="1:5" s="10" customFormat="1" ht="15">
      <c r="A275" s="3" t="s">
        <v>26</v>
      </c>
      <c r="B275" s="7">
        <v>890</v>
      </c>
      <c r="C275" s="7">
        <v>500</v>
      </c>
      <c r="D275" s="7">
        <f t="shared" si="11"/>
        <v>-390</v>
      </c>
      <c r="E275" s="8">
        <f t="shared" si="12"/>
        <v>-0.43820224719101125</v>
      </c>
    </row>
    <row r="276" spans="1:5" s="10" customFormat="1" ht="15">
      <c r="A276" s="3" t="s">
        <v>172</v>
      </c>
      <c r="B276" s="6">
        <v>720</v>
      </c>
      <c r="C276" s="6">
        <v>1320</v>
      </c>
      <c r="D276" s="7">
        <f t="shared" si="11"/>
        <v>600</v>
      </c>
      <c r="E276" s="8">
        <f t="shared" si="12"/>
        <v>0.8333333333333334</v>
      </c>
    </row>
    <row r="277" spans="1:5" s="10" customFormat="1" ht="15">
      <c r="A277" s="17" t="s">
        <v>22</v>
      </c>
      <c r="B277" s="48">
        <f>ROUND(SUM(B265:B276),0)</f>
        <v>20499</v>
      </c>
      <c r="C277" s="48">
        <f>ROUND(SUM(C265:C276),0)</f>
        <v>21389</v>
      </c>
      <c r="D277" s="7">
        <f t="shared" si="11"/>
        <v>890</v>
      </c>
      <c r="E277" s="8">
        <f t="shared" si="12"/>
        <v>0.043416752036684714</v>
      </c>
    </row>
    <row r="278" spans="1:5" s="10" customFormat="1" ht="15">
      <c r="A278" s="14" t="s">
        <v>5</v>
      </c>
      <c r="B278" s="7">
        <f>ROUND(SUM(B263,B277),0)</f>
        <v>71576</v>
      </c>
      <c r="C278" s="7">
        <f>ROUND(SUM(C263,C277),0)</f>
        <v>73129</v>
      </c>
      <c r="D278" s="7">
        <f t="shared" si="11"/>
        <v>1553</v>
      </c>
      <c r="E278" s="8">
        <f t="shared" si="12"/>
        <v>0.021697216944227115</v>
      </c>
    </row>
    <row r="279" spans="1:5" s="10" customFormat="1" ht="15.75">
      <c r="A279" s="40" t="s">
        <v>173</v>
      </c>
      <c r="B279" s="41">
        <v>150</v>
      </c>
      <c r="C279" s="41">
        <v>150</v>
      </c>
      <c r="D279" s="7">
        <f t="shared" si="11"/>
        <v>0</v>
      </c>
      <c r="E279" s="8">
        <f t="shared" si="12"/>
        <v>0</v>
      </c>
    </row>
    <row r="280" spans="1:5" s="10" customFormat="1" ht="15.75">
      <c r="A280" s="40" t="s">
        <v>174</v>
      </c>
      <c r="B280" s="41">
        <v>75</v>
      </c>
      <c r="C280" s="41">
        <v>75</v>
      </c>
      <c r="D280" s="7">
        <f t="shared" si="11"/>
        <v>0</v>
      </c>
      <c r="E280" s="8">
        <f t="shared" si="12"/>
        <v>0</v>
      </c>
    </row>
    <row r="281" spans="1:5" s="10" customFormat="1" ht="18">
      <c r="A281" s="35" t="s">
        <v>175</v>
      </c>
      <c r="B281" s="28">
        <f>B278+B279+B280</f>
        <v>71801</v>
      </c>
      <c r="C281" s="28">
        <f>C278+C279+C280</f>
        <v>73354</v>
      </c>
      <c r="D281" s="7">
        <f t="shared" si="11"/>
        <v>1553</v>
      </c>
      <c r="E281" s="8">
        <f t="shared" si="12"/>
        <v>0.02162922521970446</v>
      </c>
    </row>
    <row r="282" spans="1:5" s="10" customFormat="1" ht="15.75">
      <c r="A282" s="40" t="s">
        <v>176</v>
      </c>
      <c r="B282" s="27">
        <v>115000</v>
      </c>
      <c r="C282" s="27">
        <v>110000</v>
      </c>
      <c r="D282" s="7">
        <f t="shared" si="11"/>
        <v>-5000</v>
      </c>
      <c r="E282" s="8">
        <f t="shared" si="12"/>
        <v>-0.043478260869565216</v>
      </c>
    </row>
    <row r="283" spans="1:5" ht="15.75">
      <c r="A283" s="40" t="s">
        <v>177</v>
      </c>
      <c r="B283" s="27">
        <v>34143</v>
      </c>
      <c r="C283" s="27">
        <v>35840</v>
      </c>
      <c r="D283" s="7">
        <f t="shared" si="11"/>
        <v>1697</v>
      </c>
      <c r="E283" s="8">
        <f t="shared" si="12"/>
        <v>0.04970272090911754</v>
      </c>
    </row>
    <row r="284" spans="1:5" ht="15.75">
      <c r="A284" s="40" t="s">
        <v>178</v>
      </c>
      <c r="B284" s="27">
        <v>1000</v>
      </c>
      <c r="C284" s="27">
        <v>1000</v>
      </c>
      <c r="D284" s="7"/>
      <c r="E284" s="8"/>
    </row>
    <row r="285" spans="1:5" ht="18" customHeight="1">
      <c r="A285" s="85" t="s">
        <v>179</v>
      </c>
      <c r="B285" s="28">
        <f>SUM(B282+B283+B284)</f>
        <v>150143</v>
      </c>
      <c r="C285" s="28">
        <f>SUM(C282+C283+C284)</f>
        <v>146840</v>
      </c>
      <c r="D285" s="7">
        <f t="shared" si="11"/>
        <v>-3303</v>
      </c>
      <c r="E285" s="8">
        <f t="shared" si="12"/>
        <v>-0.02199902759369401</v>
      </c>
    </row>
    <row r="286" spans="1:5" ht="15.75">
      <c r="A286" s="40" t="s">
        <v>180</v>
      </c>
      <c r="B286" s="44"/>
      <c r="C286" s="44"/>
      <c r="D286" s="7"/>
      <c r="E286" s="8"/>
    </row>
    <row r="287" spans="1:5" ht="15">
      <c r="A287" s="37" t="s">
        <v>181</v>
      </c>
      <c r="B287" s="7">
        <v>8022</v>
      </c>
      <c r="C287" s="7">
        <v>8834</v>
      </c>
      <c r="D287" s="7">
        <f t="shared" si="11"/>
        <v>812</v>
      </c>
      <c r="E287" s="8">
        <f t="shared" si="12"/>
        <v>0.1012216404886562</v>
      </c>
    </row>
    <row r="288" spans="1:5" ht="15">
      <c r="A288" s="37" t="s">
        <v>182</v>
      </c>
      <c r="B288" s="7">
        <v>10815</v>
      </c>
      <c r="C288" s="7">
        <v>11085</v>
      </c>
      <c r="D288" s="7">
        <f t="shared" si="11"/>
        <v>270</v>
      </c>
      <c r="E288" s="8">
        <f t="shared" si="12"/>
        <v>0.024965325936199722</v>
      </c>
    </row>
    <row r="289" spans="1:5" ht="15.75">
      <c r="A289" s="38" t="s">
        <v>5</v>
      </c>
      <c r="B289" s="41">
        <f>ROUND(SUM(B287:B288),0)</f>
        <v>18837</v>
      </c>
      <c r="C289" s="41">
        <f>ROUND(SUM(C287:C288),0)</f>
        <v>19919</v>
      </c>
      <c r="D289" s="7">
        <f t="shared" si="11"/>
        <v>1082</v>
      </c>
      <c r="E289" s="8">
        <f t="shared" si="12"/>
        <v>0.057440144396666136</v>
      </c>
    </row>
    <row r="290" spans="1:5" ht="15.75">
      <c r="A290" s="40" t="s">
        <v>183</v>
      </c>
      <c r="B290" s="41">
        <v>37000</v>
      </c>
      <c r="C290" s="41">
        <v>37000</v>
      </c>
      <c r="D290" s="7">
        <f t="shared" si="11"/>
        <v>0</v>
      </c>
      <c r="E290" s="8">
        <f t="shared" si="12"/>
        <v>0</v>
      </c>
    </row>
    <row r="291" spans="1:5" ht="15.75">
      <c r="A291" s="40" t="s">
        <v>264</v>
      </c>
      <c r="B291" s="41"/>
      <c r="C291" s="41">
        <v>10000</v>
      </c>
      <c r="D291" s="7"/>
      <c r="E291" s="8"/>
    </row>
    <row r="292" spans="1:5" ht="15.75">
      <c r="A292" s="40" t="s">
        <v>184</v>
      </c>
      <c r="B292" s="27">
        <v>95304</v>
      </c>
      <c r="C292" s="27">
        <v>95650</v>
      </c>
      <c r="D292" s="7">
        <f t="shared" si="11"/>
        <v>346</v>
      </c>
      <c r="E292" s="8">
        <f t="shared" si="12"/>
        <v>0.003630487702509863</v>
      </c>
    </row>
    <row r="293" spans="1:5" ht="15.75">
      <c r="A293" s="40" t="s">
        <v>185</v>
      </c>
      <c r="B293" s="27">
        <v>8500</v>
      </c>
      <c r="C293" s="27">
        <v>11398</v>
      </c>
      <c r="D293" s="7">
        <f t="shared" si="11"/>
        <v>2898</v>
      </c>
      <c r="E293" s="8">
        <f t="shared" si="12"/>
        <v>0.34094117647058825</v>
      </c>
    </row>
    <row r="294" spans="1:5" ht="15.75">
      <c r="A294" s="40" t="s">
        <v>186</v>
      </c>
      <c r="B294" s="41">
        <v>2800</v>
      </c>
      <c r="C294" s="41">
        <v>2940</v>
      </c>
      <c r="D294" s="7">
        <f t="shared" si="11"/>
        <v>140</v>
      </c>
      <c r="E294" s="8">
        <f t="shared" si="12"/>
        <v>0.05</v>
      </c>
    </row>
    <row r="295" spans="1:5" ht="15.75">
      <c r="A295" s="40" t="s">
        <v>187</v>
      </c>
      <c r="B295" s="41">
        <v>66000</v>
      </c>
      <c r="C295" s="41">
        <v>74790</v>
      </c>
      <c r="D295" s="7">
        <f t="shared" si="11"/>
        <v>8790</v>
      </c>
      <c r="E295" s="8">
        <f t="shared" si="12"/>
        <v>0.13318181818181818</v>
      </c>
    </row>
    <row r="296" spans="1:5" ht="15.75">
      <c r="A296" s="40" t="s">
        <v>188</v>
      </c>
      <c r="B296" s="41">
        <v>474</v>
      </c>
      <c r="C296" s="41">
        <v>482</v>
      </c>
      <c r="D296" s="7">
        <f t="shared" si="11"/>
        <v>8</v>
      </c>
      <c r="E296" s="8">
        <f t="shared" si="12"/>
        <v>0.016877637130801686</v>
      </c>
    </row>
    <row r="297" spans="1:5" ht="15.75">
      <c r="A297" s="40" t="s">
        <v>189</v>
      </c>
      <c r="B297" s="41">
        <v>10873</v>
      </c>
      <c r="C297" s="41">
        <v>11417</v>
      </c>
      <c r="D297" s="7">
        <f t="shared" si="11"/>
        <v>544</v>
      </c>
      <c r="E297" s="8">
        <f t="shared" si="12"/>
        <v>0.05003218982801435</v>
      </c>
    </row>
    <row r="298" spans="1:5" ht="15.75">
      <c r="A298" s="40" t="s">
        <v>249</v>
      </c>
      <c r="B298" s="45"/>
      <c r="C298" s="45"/>
      <c r="D298" s="7"/>
      <c r="E298" s="8"/>
    </row>
    <row r="299" spans="1:5" ht="15">
      <c r="A299" s="21" t="s">
        <v>250</v>
      </c>
      <c r="B299" s="7">
        <v>6860</v>
      </c>
      <c r="C299" s="7">
        <v>8000</v>
      </c>
      <c r="D299" s="7">
        <f>(C299-B299)</f>
        <v>1140</v>
      </c>
      <c r="E299" s="8">
        <f>(C299-B299)/B299</f>
        <v>0.1661807580174927</v>
      </c>
    </row>
    <row r="300" spans="1:5" ht="15">
      <c r="A300" s="3" t="s">
        <v>251</v>
      </c>
      <c r="B300" s="7">
        <v>8460</v>
      </c>
      <c r="C300" s="7">
        <v>8800</v>
      </c>
      <c r="D300" s="7">
        <f>(C300-B300)</f>
        <v>340</v>
      </c>
      <c r="E300" s="8">
        <f>(C300-B300)/B300</f>
        <v>0.04018912529550828</v>
      </c>
    </row>
    <row r="301" spans="1:5" ht="15">
      <c r="A301" s="3" t="s">
        <v>252</v>
      </c>
      <c r="B301" s="7">
        <v>6000</v>
      </c>
      <c r="C301" s="7">
        <v>8700</v>
      </c>
      <c r="D301" s="7">
        <f>(C301-B301)</f>
        <v>2700</v>
      </c>
      <c r="E301" s="8">
        <f>(C301-B301)/B301</f>
        <v>0.45</v>
      </c>
    </row>
    <row r="302" spans="1:5" ht="15">
      <c r="A302" s="3" t="s">
        <v>253</v>
      </c>
      <c r="B302" s="7">
        <v>8800</v>
      </c>
      <c r="C302" s="7">
        <v>9100</v>
      </c>
      <c r="D302" s="7">
        <f>(C302-B302)</f>
        <v>300</v>
      </c>
      <c r="E302" s="8">
        <f>(C302-B302)/B302</f>
        <v>0.03409090909090909</v>
      </c>
    </row>
    <row r="303" spans="1:5" ht="15.75">
      <c r="A303" s="14" t="s">
        <v>5</v>
      </c>
      <c r="B303" s="27">
        <f>SUM(B299:B302)</f>
        <v>30120</v>
      </c>
      <c r="C303" s="27">
        <f>SUM(C299:C302)</f>
        <v>34600</v>
      </c>
      <c r="D303" s="7">
        <f>(C303-B303)</f>
        <v>4480</v>
      </c>
      <c r="E303" s="8">
        <f>(C303-B303)/B303</f>
        <v>0.14873837981407703</v>
      </c>
    </row>
    <row r="304" spans="1:5" ht="18">
      <c r="A304" s="33" t="s">
        <v>190</v>
      </c>
      <c r="B304" s="28">
        <f>B289+B290+B292+B293+B294+B295+B296+B297+B303</f>
        <v>269908</v>
      </c>
      <c r="C304" s="28">
        <f>C289+C290+C291+C292+C293+C294+C295+C296+C297+C303</f>
        <v>298196</v>
      </c>
      <c r="D304" s="7">
        <f t="shared" si="11"/>
        <v>28288</v>
      </c>
      <c r="E304" s="8">
        <f t="shared" si="12"/>
        <v>0.10480608207240986</v>
      </c>
    </row>
    <row r="305" spans="1:5" ht="15.75">
      <c r="A305" s="40" t="s">
        <v>223</v>
      </c>
      <c r="B305" s="45"/>
      <c r="C305" s="45"/>
      <c r="D305" s="7"/>
      <c r="E305" s="8"/>
    </row>
    <row r="306" spans="1:5" ht="15">
      <c r="A306" s="3" t="s">
        <v>224</v>
      </c>
      <c r="B306" s="7">
        <v>960</v>
      </c>
      <c r="C306" s="7">
        <v>960</v>
      </c>
      <c r="D306" s="7">
        <f aca="true" t="shared" si="13" ref="D306:D314">(C306-B306)</f>
        <v>0</v>
      </c>
      <c r="E306" s="8">
        <f aca="true" t="shared" si="14" ref="E306:E314">(C306-B306)/B306</f>
        <v>0</v>
      </c>
    </row>
    <row r="307" spans="1:5" ht="15">
      <c r="A307" s="3" t="s">
        <v>48</v>
      </c>
      <c r="B307" s="7">
        <v>1350</v>
      </c>
      <c r="C307" s="7">
        <v>2500</v>
      </c>
      <c r="D307" s="7">
        <f t="shared" si="13"/>
        <v>1150</v>
      </c>
      <c r="E307" s="8">
        <f t="shared" si="14"/>
        <v>0.8518518518518519</v>
      </c>
    </row>
    <row r="308" spans="1:5" ht="15">
      <c r="A308" s="3" t="s">
        <v>49</v>
      </c>
      <c r="B308" s="7">
        <v>1900</v>
      </c>
      <c r="C308" s="7">
        <v>1500</v>
      </c>
      <c r="D308" s="7">
        <f t="shared" si="13"/>
        <v>-400</v>
      </c>
      <c r="E308" s="8">
        <f t="shared" si="14"/>
        <v>-0.21052631578947367</v>
      </c>
    </row>
    <row r="309" spans="1:5" ht="15">
      <c r="A309" s="3" t="s">
        <v>50</v>
      </c>
      <c r="B309" s="7">
        <v>1400</v>
      </c>
      <c r="C309" s="7">
        <v>1300</v>
      </c>
      <c r="D309" s="7">
        <f t="shared" si="13"/>
        <v>-100</v>
      </c>
      <c r="E309" s="8">
        <f t="shared" si="14"/>
        <v>-0.07142857142857142</v>
      </c>
    </row>
    <row r="310" spans="1:5" ht="15">
      <c r="A310" s="3" t="s">
        <v>51</v>
      </c>
      <c r="B310" s="13">
        <v>3300</v>
      </c>
      <c r="C310" s="13">
        <v>3300</v>
      </c>
      <c r="D310" s="7">
        <f t="shared" si="13"/>
        <v>0</v>
      </c>
      <c r="E310" s="8">
        <f t="shared" si="14"/>
        <v>0</v>
      </c>
    </row>
    <row r="311" spans="1:5" ht="15">
      <c r="A311" s="3" t="s">
        <v>52</v>
      </c>
      <c r="B311" s="7">
        <v>3000</v>
      </c>
      <c r="C311" s="7">
        <v>3000</v>
      </c>
      <c r="D311" s="7">
        <f t="shared" si="13"/>
        <v>0</v>
      </c>
      <c r="E311" s="8">
        <f t="shared" si="14"/>
        <v>0</v>
      </c>
    </row>
    <row r="312" spans="1:5" ht="15">
      <c r="A312" s="3" t="s">
        <v>225</v>
      </c>
      <c r="B312" s="7">
        <v>1500</v>
      </c>
      <c r="C312" s="7">
        <v>2000</v>
      </c>
      <c r="D312" s="7">
        <f t="shared" si="13"/>
        <v>500</v>
      </c>
      <c r="E312" s="8">
        <f t="shared" si="14"/>
        <v>0.3333333333333333</v>
      </c>
    </row>
    <row r="313" spans="1:5" ht="15">
      <c r="A313" s="3" t="s">
        <v>53</v>
      </c>
      <c r="B313" s="7">
        <v>200</v>
      </c>
      <c r="C313" s="7">
        <v>200</v>
      </c>
      <c r="D313" s="7">
        <f t="shared" si="13"/>
        <v>0</v>
      </c>
      <c r="E313" s="8">
        <f t="shared" si="14"/>
        <v>0</v>
      </c>
    </row>
    <row r="314" spans="1:5" ht="15.75">
      <c r="A314" s="14" t="s">
        <v>5</v>
      </c>
      <c r="B314" s="27">
        <f>SUM(B306:B313)</f>
        <v>13610</v>
      </c>
      <c r="C314" s="27">
        <f>SUM(C306:C313)</f>
        <v>14760</v>
      </c>
      <c r="D314" s="7">
        <f t="shared" si="13"/>
        <v>1150</v>
      </c>
      <c r="E314" s="8">
        <f t="shared" si="14"/>
        <v>0.08449669360764143</v>
      </c>
    </row>
    <row r="315" spans="1:5" ht="18" customHeight="1">
      <c r="A315" s="40" t="s">
        <v>226</v>
      </c>
      <c r="B315" s="75"/>
      <c r="C315" s="75"/>
      <c r="D315" s="7"/>
      <c r="E315" s="8"/>
    </row>
    <row r="316" spans="1:5" ht="15">
      <c r="A316" s="4" t="s">
        <v>227</v>
      </c>
      <c r="B316" s="76">
        <v>500</v>
      </c>
      <c r="C316" s="76">
        <v>0</v>
      </c>
      <c r="D316" s="7">
        <f>(C316-B316)</f>
        <v>-500</v>
      </c>
      <c r="E316" s="8">
        <f>(C316-B316)/B316</f>
        <v>-1</v>
      </c>
    </row>
    <row r="317" spans="1:5" ht="15">
      <c r="A317" s="4" t="s">
        <v>228</v>
      </c>
      <c r="B317" s="76">
        <v>1000</v>
      </c>
      <c r="C317" s="76">
        <v>0</v>
      </c>
      <c r="D317" s="7">
        <f>(C317-B317)</f>
        <v>-1000</v>
      </c>
      <c r="E317" s="8">
        <f>(C317-B317)/B317</f>
        <v>-1</v>
      </c>
    </row>
    <row r="318" spans="1:5" ht="15.75">
      <c r="A318" s="14" t="s">
        <v>5</v>
      </c>
      <c r="B318" s="41">
        <f>SUM(B316:B317)</f>
        <v>1500</v>
      </c>
      <c r="C318" s="41">
        <f>SUM(C316:C317)</f>
        <v>0</v>
      </c>
      <c r="D318" s="7">
        <f>(C318-B318)</f>
        <v>-1500</v>
      </c>
      <c r="E318" s="8">
        <f>(C318-B318)/B318</f>
        <v>-1</v>
      </c>
    </row>
    <row r="319" spans="1:5" ht="15.75">
      <c r="A319" s="40" t="s">
        <v>229</v>
      </c>
      <c r="B319" s="77"/>
      <c r="C319" s="77"/>
      <c r="D319" s="7"/>
      <c r="E319" s="8"/>
    </row>
    <row r="320" spans="1:5" ht="15">
      <c r="A320" s="3" t="s">
        <v>225</v>
      </c>
      <c r="B320" s="7">
        <v>2700</v>
      </c>
      <c r="C320" s="7">
        <v>2000</v>
      </c>
      <c r="D320" s="7">
        <f>(C320-B320)</f>
        <v>-700</v>
      </c>
      <c r="E320" s="8">
        <f>(C320-B320)/B320</f>
        <v>-0.25925925925925924</v>
      </c>
    </row>
    <row r="321" spans="1:5" ht="15">
      <c r="A321" s="3" t="s">
        <v>48</v>
      </c>
      <c r="B321" s="7">
        <v>5000</v>
      </c>
      <c r="C321" s="7">
        <v>5700</v>
      </c>
      <c r="D321" s="7">
        <f aca="true" t="shared" si="15" ref="D321:D329">(C321-B321)</f>
        <v>700</v>
      </c>
      <c r="E321" s="8">
        <f aca="true" t="shared" si="16" ref="E321:E329">(C321-B321)/B321</f>
        <v>0.14</v>
      </c>
    </row>
    <row r="322" spans="1:5" ht="15">
      <c r="A322" s="3" t="s">
        <v>230</v>
      </c>
      <c r="B322" s="7">
        <v>1500</v>
      </c>
      <c r="C322" s="7">
        <v>1500</v>
      </c>
      <c r="D322" s="7">
        <f t="shared" si="15"/>
        <v>0</v>
      </c>
      <c r="E322" s="8">
        <f t="shared" si="16"/>
        <v>0</v>
      </c>
    </row>
    <row r="323" spans="1:5" ht="15">
      <c r="A323" s="3" t="s">
        <v>51</v>
      </c>
      <c r="B323" s="13">
        <v>5500</v>
      </c>
      <c r="C323" s="13">
        <v>5500</v>
      </c>
      <c r="D323" s="7">
        <f t="shared" si="15"/>
        <v>0</v>
      </c>
      <c r="E323" s="8">
        <f t="shared" si="16"/>
        <v>0</v>
      </c>
    </row>
    <row r="324" spans="1:5" ht="15">
      <c r="A324" s="3" t="s">
        <v>231</v>
      </c>
      <c r="B324" s="7">
        <v>8000</v>
      </c>
      <c r="C324" s="7">
        <v>8000</v>
      </c>
      <c r="D324" s="7">
        <f t="shared" si="15"/>
        <v>0</v>
      </c>
      <c r="E324" s="8">
        <f t="shared" si="16"/>
        <v>0</v>
      </c>
    </row>
    <row r="325" spans="1:5" ht="15">
      <c r="A325" s="3" t="s">
        <v>224</v>
      </c>
      <c r="B325" s="7">
        <v>1400</v>
      </c>
      <c r="C325" s="7">
        <v>1400</v>
      </c>
      <c r="D325" s="7">
        <f t="shared" si="15"/>
        <v>0</v>
      </c>
      <c r="E325" s="8">
        <f t="shared" si="16"/>
        <v>0</v>
      </c>
    </row>
    <row r="326" spans="1:5" ht="15">
      <c r="A326" s="3" t="s">
        <v>232</v>
      </c>
      <c r="B326" s="7">
        <v>300</v>
      </c>
      <c r="C326" s="7">
        <v>300</v>
      </c>
      <c r="D326" s="7">
        <f t="shared" si="15"/>
        <v>0</v>
      </c>
      <c r="E326" s="8">
        <f t="shared" si="16"/>
        <v>0</v>
      </c>
    </row>
    <row r="327" spans="1:5" ht="15">
      <c r="A327" s="3" t="s">
        <v>233</v>
      </c>
      <c r="B327" s="7">
        <v>500</v>
      </c>
      <c r="C327" s="7">
        <v>500</v>
      </c>
      <c r="D327" s="7">
        <f t="shared" si="15"/>
        <v>0</v>
      </c>
      <c r="E327" s="8">
        <f t="shared" si="16"/>
        <v>0</v>
      </c>
    </row>
    <row r="328" spans="1:5" ht="17.25" customHeight="1">
      <c r="A328" s="3" t="s">
        <v>53</v>
      </c>
      <c r="B328" s="7">
        <v>200</v>
      </c>
      <c r="C328" s="7">
        <v>200</v>
      </c>
      <c r="D328" s="7">
        <f t="shared" si="15"/>
        <v>0</v>
      </c>
      <c r="E328" s="8">
        <f t="shared" si="16"/>
        <v>0</v>
      </c>
    </row>
    <row r="329" spans="1:5" ht="15.75">
      <c r="A329" s="14" t="s">
        <v>5</v>
      </c>
      <c r="B329" s="27">
        <f>SUM(B320:B328)</f>
        <v>25100</v>
      </c>
      <c r="C329" s="27">
        <f>SUM(C320:C328)</f>
        <v>25100</v>
      </c>
      <c r="D329" s="7">
        <f t="shared" si="15"/>
        <v>0</v>
      </c>
      <c r="E329" s="8">
        <f t="shared" si="16"/>
        <v>0</v>
      </c>
    </row>
    <row r="330" spans="1:5" ht="15.75">
      <c r="A330" s="40" t="s">
        <v>234</v>
      </c>
      <c r="B330" s="77"/>
      <c r="C330" s="77"/>
      <c r="D330" s="7"/>
      <c r="E330" s="8"/>
    </row>
    <row r="331" spans="1:5" ht="15">
      <c r="A331" s="4" t="s">
        <v>235</v>
      </c>
      <c r="B331" s="76">
        <v>300</v>
      </c>
      <c r="C331" s="76">
        <v>300</v>
      </c>
      <c r="D331" s="7">
        <f>(C331-B331)</f>
        <v>0</v>
      </c>
      <c r="E331" s="8">
        <f>(C331-B331)/B331</f>
        <v>0</v>
      </c>
    </row>
    <row r="332" spans="1:5" ht="15">
      <c r="A332" s="4" t="s">
        <v>227</v>
      </c>
      <c r="B332" s="76">
        <v>500</v>
      </c>
      <c r="C332" s="76">
        <v>400</v>
      </c>
      <c r="D332" s="7">
        <f>(C332-B332)</f>
        <v>-100</v>
      </c>
      <c r="E332" s="8">
        <f>(C332-B332)/B332</f>
        <v>-0.2</v>
      </c>
    </row>
    <row r="333" spans="1:5" ht="15.75">
      <c r="A333" s="14" t="s">
        <v>5</v>
      </c>
      <c r="B333" s="78">
        <f>SUM(B331:B332)</f>
        <v>800</v>
      </c>
      <c r="C333" s="78">
        <f>SUM(C331:C332)</f>
        <v>700</v>
      </c>
      <c r="D333" s="7">
        <f>(C333-B333)</f>
        <v>-100</v>
      </c>
      <c r="E333" s="8">
        <f>(C333-B333)/B333</f>
        <v>-0.125</v>
      </c>
    </row>
    <row r="334" spans="1:5" ht="15.75">
      <c r="A334" s="40" t="s">
        <v>236</v>
      </c>
      <c r="B334" s="77"/>
      <c r="C334" s="77"/>
      <c r="D334" s="7"/>
      <c r="E334" s="8"/>
    </row>
    <row r="335" spans="1:5" ht="15">
      <c r="A335" s="4" t="s">
        <v>235</v>
      </c>
      <c r="B335" s="76">
        <v>400</v>
      </c>
      <c r="C335" s="76">
        <v>400</v>
      </c>
      <c r="D335" s="7">
        <f>(C335-B335)</f>
        <v>0</v>
      </c>
      <c r="E335" s="8">
        <f>(C335-B335)/B335</f>
        <v>0</v>
      </c>
    </row>
    <row r="336" spans="1:5" ht="15">
      <c r="A336" s="4" t="s">
        <v>237</v>
      </c>
      <c r="B336" s="76">
        <v>50</v>
      </c>
      <c r="C336" s="76">
        <v>50</v>
      </c>
      <c r="D336" s="7">
        <f>(C336-B336)</f>
        <v>0</v>
      </c>
      <c r="E336" s="8">
        <f>(C336-B336)/B336</f>
        <v>0</v>
      </c>
    </row>
    <row r="337" spans="1:5" ht="15">
      <c r="A337" s="4" t="s">
        <v>227</v>
      </c>
      <c r="B337" s="76">
        <v>400</v>
      </c>
      <c r="C337" s="76">
        <v>400</v>
      </c>
      <c r="D337" s="7">
        <f>(C337-B337)</f>
        <v>0</v>
      </c>
      <c r="E337" s="8">
        <f>(C337-B337)/B337</f>
        <v>0</v>
      </c>
    </row>
    <row r="338" spans="1:5" ht="15">
      <c r="A338" s="4" t="s">
        <v>228</v>
      </c>
      <c r="B338" s="76">
        <v>1300</v>
      </c>
      <c r="C338" s="76">
        <v>1300</v>
      </c>
      <c r="D338" s="7">
        <f>(C338-B338)</f>
        <v>0</v>
      </c>
      <c r="E338" s="8">
        <f>(C338-B338)/B338</f>
        <v>0</v>
      </c>
    </row>
    <row r="339" spans="1:5" ht="15.75">
      <c r="A339" s="14" t="s">
        <v>5</v>
      </c>
      <c r="B339" s="78">
        <f>SUM(B335:B338)</f>
        <v>2150</v>
      </c>
      <c r="C339" s="78">
        <f>SUM(C335:C338)</f>
        <v>2150</v>
      </c>
      <c r="D339" s="7">
        <f>(C339-B339)</f>
        <v>0</v>
      </c>
      <c r="E339" s="8">
        <f>(C339-B339)/B339</f>
        <v>0</v>
      </c>
    </row>
    <row r="340" spans="1:5" ht="15.75">
      <c r="A340" s="40" t="s">
        <v>238</v>
      </c>
      <c r="B340" s="77"/>
      <c r="C340" s="77"/>
      <c r="D340" s="7"/>
      <c r="E340" s="8"/>
    </row>
    <row r="341" spans="1:5" ht="15">
      <c r="A341" s="36" t="s">
        <v>239</v>
      </c>
      <c r="B341" s="7">
        <v>1600</v>
      </c>
      <c r="C341" s="7">
        <v>1600</v>
      </c>
      <c r="D341" s="7">
        <f aca="true" t="shared" si="17" ref="D341:D346">(C341-B341)</f>
        <v>0</v>
      </c>
      <c r="E341" s="8">
        <f aca="true" t="shared" si="18" ref="E341:E346">(C341-B341)/B341</f>
        <v>0</v>
      </c>
    </row>
    <row r="342" spans="1:5" ht="15">
      <c r="A342" s="3" t="s">
        <v>240</v>
      </c>
      <c r="B342" s="6">
        <v>1075</v>
      </c>
      <c r="C342" s="6">
        <v>1075</v>
      </c>
      <c r="D342" s="7">
        <f t="shared" si="17"/>
        <v>0</v>
      </c>
      <c r="E342" s="8">
        <f t="shared" si="18"/>
        <v>0</v>
      </c>
    </row>
    <row r="343" spans="1:5" ht="15">
      <c r="A343" s="3" t="s">
        <v>241</v>
      </c>
      <c r="B343" s="6">
        <v>475</v>
      </c>
      <c r="C343" s="6">
        <v>475</v>
      </c>
      <c r="D343" s="7">
        <f t="shared" si="17"/>
        <v>0</v>
      </c>
      <c r="E343" s="8">
        <f t="shared" si="18"/>
        <v>0</v>
      </c>
    </row>
    <row r="344" spans="1:5" ht="15">
      <c r="A344" s="3" t="s">
        <v>53</v>
      </c>
      <c r="B344" s="6">
        <v>200</v>
      </c>
      <c r="C344" s="6">
        <v>200</v>
      </c>
      <c r="D344" s="7">
        <f t="shared" si="17"/>
        <v>0</v>
      </c>
      <c r="E344" s="8">
        <f t="shared" si="18"/>
        <v>0</v>
      </c>
    </row>
    <row r="345" spans="1:5" ht="15">
      <c r="A345" s="3" t="s">
        <v>242</v>
      </c>
      <c r="B345" s="6">
        <v>5900</v>
      </c>
      <c r="C345" s="6">
        <v>5900</v>
      </c>
      <c r="D345" s="7">
        <f t="shared" si="17"/>
        <v>0</v>
      </c>
      <c r="E345" s="8">
        <f t="shared" si="18"/>
        <v>0</v>
      </c>
    </row>
    <row r="346" spans="1:5" ht="15.75">
      <c r="A346" s="14" t="s">
        <v>5</v>
      </c>
      <c r="B346" s="27">
        <f>SUM(B341:B345)</f>
        <v>9250</v>
      </c>
      <c r="C346" s="27">
        <f>SUM(C341:C345)</f>
        <v>9250</v>
      </c>
      <c r="D346" s="7">
        <f t="shared" si="17"/>
        <v>0</v>
      </c>
      <c r="E346" s="8">
        <f t="shared" si="18"/>
        <v>0</v>
      </c>
    </row>
    <row r="347" spans="1:5" ht="15.75">
      <c r="A347" s="40" t="s">
        <v>247</v>
      </c>
      <c r="B347" s="45"/>
      <c r="C347" s="45"/>
      <c r="D347" s="7"/>
      <c r="E347" s="8"/>
    </row>
    <row r="348" spans="1:5" ht="15">
      <c r="A348" s="80" t="s">
        <v>257</v>
      </c>
      <c r="B348" s="7">
        <v>12069</v>
      </c>
      <c r="C348" s="7">
        <v>8558</v>
      </c>
      <c r="D348" s="7">
        <f>(C348-B348)</f>
        <v>-3511</v>
      </c>
      <c r="E348" s="8">
        <f>(C348-B348)/B348</f>
        <v>-0.29091059739829317</v>
      </c>
    </row>
    <row r="349" spans="1:5" ht="15">
      <c r="A349" s="80" t="s">
        <v>248</v>
      </c>
      <c r="B349" s="7">
        <v>15189</v>
      </c>
      <c r="C349" s="7">
        <v>15387</v>
      </c>
      <c r="D349" s="7">
        <f>(C349-B349)</f>
        <v>198</v>
      </c>
      <c r="E349" s="8">
        <f>(C349-B349)/B349</f>
        <v>0.013035749555599448</v>
      </c>
    </row>
    <row r="350" spans="1:5" ht="15.75">
      <c r="A350" s="14" t="s">
        <v>5</v>
      </c>
      <c r="B350" s="27">
        <f>SUM(B348:B349)</f>
        <v>27258</v>
      </c>
      <c r="C350" s="27">
        <f>SUM(C348:C349)</f>
        <v>23945</v>
      </c>
      <c r="D350" s="7">
        <f>(C350-B350)</f>
        <v>-3313</v>
      </c>
      <c r="E350" s="8">
        <f>(C350-B350)/B350</f>
        <v>-0.1215422995084012</v>
      </c>
    </row>
    <row r="351" spans="1:5" ht="18">
      <c r="A351" s="35" t="s">
        <v>271</v>
      </c>
      <c r="B351" s="28">
        <f>B314+B318+B329+B333+B339+B346+B350</f>
        <v>79668</v>
      </c>
      <c r="C351" s="28">
        <f>C314+C318+C329+C333+C339+C346+C350</f>
        <v>75905</v>
      </c>
      <c r="D351" s="7">
        <f>(C351-B351)</f>
        <v>-3763</v>
      </c>
      <c r="E351" s="8">
        <f>(C351-B351)/B351</f>
        <v>-0.04723351910428277</v>
      </c>
    </row>
    <row r="352" spans="1:5" ht="18" customHeight="1">
      <c r="A352" s="81"/>
      <c r="B352" s="82"/>
      <c r="C352" s="82"/>
      <c r="D352" s="7"/>
      <c r="E352" s="8"/>
    </row>
    <row r="353" spans="1:5" ht="18">
      <c r="A353" s="50" t="s">
        <v>191</v>
      </c>
      <c r="B353" s="28">
        <f>B83+B146+B173+B241+B256+B281+B285+B304+B351</f>
        <v>5449503</v>
      </c>
      <c r="C353" s="28">
        <f>C83+C146+C173+C241+C256+C281+C285+C304+C351</f>
        <v>5576739</v>
      </c>
      <c r="D353" s="7">
        <f>(C353-B353)</f>
        <v>127236</v>
      </c>
      <c r="E353" s="8">
        <f>(C353-B353)/B353</f>
        <v>0.023348184228910416</v>
      </c>
    </row>
    <row r="354" spans="1:5" ht="15">
      <c r="A354" s="3"/>
      <c r="B354" s="7"/>
      <c r="C354" s="7"/>
      <c r="D354" s="7"/>
      <c r="E354" s="8"/>
    </row>
    <row r="355" spans="1:5" ht="15">
      <c r="A355" s="3"/>
      <c r="B355" s="7"/>
      <c r="C355" s="7"/>
      <c r="D355" s="7"/>
      <c r="E355" s="8"/>
    </row>
    <row r="356" spans="1:5" ht="15">
      <c r="A356" s="3"/>
      <c r="B356" s="6"/>
      <c r="C356" s="6"/>
      <c r="D356" s="7"/>
      <c r="E356" s="8"/>
    </row>
    <row r="357" spans="1:5" ht="15">
      <c r="A357" s="3"/>
      <c r="B357" s="7"/>
      <c r="C357" s="7"/>
      <c r="D357" s="7"/>
      <c r="E357" s="8"/>
    </row>
    <row r="358" spans="1:5" ht="15">
      <c r="A358" s="3"/>
      <c r="B358" s="7"/>
      <c r="C358" s="7"/>
      <c r="D358" s="7"/>
      <c r="E358" s="8"/>
    </row>
    <row r="359" spans="1:5" ht="24" customHeight="1">
      <c r="A359" s="17"/>
      <c r="B359" s="47"/>
      <c r="C359" s="47"/>
      <c r="D359" s="7"/>
      <c r="E359" s="8"/>
    </row>
    <row r="360" spans="2:4" ht="12.75">
      <c r="B360" s="39"/>
      <c r="C360" s="39"/>
      <c r="D360" s="39"/>
    </row>
    <row r="361" spans="1:5" ht="15.75">
      <c r="A361" s="40"/>
      <c r="B361" s="45"/>
      <c r="C361" s="45"/>
      <c r="D361" s="7"/>
      <c r="E361" s="8"/>
    </row>
    <row r="362" spans="1:5" ht="15">
      <c r="A362" s="3"/>
      <c r="B362" s="45"/>
      <c r="C362" s="45"/>
      <c r="D362" s="7"/>
      <c r="E362" s="8"/>
    </row>
    <row r="363" spans="1:5" ht="15">
      <c r="A363" s="36"/>
      <c r="B363" s="7"/>
      <c r="C363" s="7"/>
      <c r="D363" s="7"/>
      <c r="E363" s="8"/>
    </row>
    <row r="364" spans="1:5" ht="15">
      <c r="A364" s="3"/>
      <c r="B364" s="6"/>
      <c r="C364" s="6"/>
      <c r="D364" s="7"/>
      <c r="E364" s="8"/>
    </row>
    <row r="365" spans="1:5" ht="15">
      <c r="A365" s="3"/>
      <c r="B365" s="6"/>
      <c r="C365" s="6"/>
      <c r="D365" s="7"/>
      <c r="E365" s="8"/>
    </row>
    <row r="366" spans="1:5" s="10" customFormat="1" ht="38.25" customHeight="1">
      <c r="A366" s="3"/>
      <c r="B366" s="6"/>
      <c r="C366" s="6"/>
      <c r="D366" s="7"/>
      <c r="E366" s="8"/>
    </row>
    <row r="367" spans="1:5" ht="15">
      <c r="A367" s="38"/>
      <c r="B367" s="48"/>
      <c r="C367" s="48"/>
      <c r="D367" s="7"/>
      <c r="E367" s="8"/>
    </row>
    <row r="368" spans="1:5" ht="30.75" customHeight="1">
      <c r="A368" s="70"/>
      <c r="B368" s="48"/>
      <c r="C368" s="48"/>
      <c r="D368" s="71"/>
      <c r="E368" s="72"/>
    </row>
    <row r="369" spans="1:5" ht="30.75" customHeight="1">
      <c r="A369" s="73"/>
      <c r="B369" s="74"/>
      <c r="C369" s="74"/>
      <c r="D369" s="71"/>
      <c r="E369" s="72"/>
    </row>
    <row r="370" spans="1:5" ht="15.75">
      <c r="A370" s="40"/>
      <c r="B370" s="44"/>
      <c r="C370" s="44"/>
      <c r="D370" s="7"/>
      <c r="E370" s="8"/>
    </row>
    <row r="371" spans="1:5" ht="15">
      <c r="A371" s="3"/>
      <c r="B371" s="7"/>
      <c r="C371" s="7"/>
      <c r="D371" s="7"/>
      <c r="E371" s="8"/>
    </row>
    <row r="372" spans="1:5" ht="15">
      <c r="A372" s="3"/>
      <c r="B372" s="7"/>
      <c r="C372" s="7"/>
      <c r="D372" s="7"/>
      <c r="E372" s="8"/>
    </row>
    <row r="373" spans="1:5" ht="15.75">
      <c r="A373" s="14"/>
      <c r="B373" s="41"/>
      <c r="C373" s="41"/>
      <c r="D373" s="7"/>
      <c r="E373" s="8"/>
    </row>
    <row r="374" spans="1:5" ht="15.75">
      <c r="A374" s="14"/>
      <c r="B374" s="41"/>
      <c r="C374" s="41"/>
      <c r="D374" s="7"/>
      <c r="E374" s="8"/>
    </row>
    <row r="375" spans="1:5" ht="15.75">
      <c r="A375" s="40"/>
      <c r="B375" s="27"/>
      <c r="C375" s="27"/>
      <c r="D375" s="7"/>
      <c r="E375" s="8"/>
    </row>
    <row r="376" spans="1:5" ht="15.75">
      <c r="A376" s="33"/>
      <c r="B376" s="27"/>
      <c r="C376" s="27"/>
      <c r="D376" s="7"/>
      <c r="E376" s="8"/>
    </row>
  </sheetData>
  <sheetProtection/>
  <printOptions/>
  <pageMargins left="0.75" right="0.75" top="0.75" bottom="0.25" header="0.5" footer="0.5"/>
  <pageSetup cellComments="asDisplayed" firstPageNumber="1" useFirstPageNumber="1" horizontalDpi="600" verticalDpi="600" orientation="portrait" scale="63" r:id="rId3"/>
  <headerFooter alignWithMargins="0">
    <oddHeader>&amp;L&amp;"Arial,Bold"&amp;14Town of Leverett FY 2015 Budget&amp;C&amp;"Arial,Bold"&amp;16For Informational Purposes Only &amp;"Arial,Regular"&amp;10
&amp;1]&amp;R&amp;20&amp;D
</oddHeader>
    <oddFooter>&amp;C
&amp;Rpage &amp;P</oddFooter>
  </headerFooter>
  <rowBreaks count="5" manualBreakCount="5">
    <brk id="75" max="5" man="1"/>
    <brk id="146" max="5" man="1"/>
    <brk id="212" max="5" man="1"/>
    <brk id="281" max="5" man="1"/>
    <brk id="353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view="pageBreakPreview" zoomScale="60" zoomScalePageLayoutView="0" workbookViewId="0" topLeftCell="A1">
      <selection activeCell="A2" sqref="A2:C8"/>
    </sheetView>
  </sheetViews>
  <sheetFormatPr defaultColWidth="9.140625" defaultRowHeight="12.75"/>
  <cols>
    <col min="1" max="1" width="30.7109375" style="0" customWidth="1"/>
    <col min="2" max="2" width="24.8515625" style="0" customWidth="1"/>
    <col min="3" max="3" width="24.28125" style="39" customWidth="1"/>
  </cols>
  <sheetData>
    <row r="1" spans="1:3" s="49" customFormat="1" ht="20.25">
      <c r="A1" s="1" t="s">
        <v>0</v>
      </c>
      <c r="B1" s="1" t="s">
        <v>263</v>
      </c>
      <c r="C1" s="1" t="s">
        <v>261</v>
      </c>
    </row>
    <row r="2" spans="1:3" ht="33.75" customHeight="1">
      <c r="A2" s="40" t="s">
        <v>85</v>
      </c>
      <c r="B2" s="45"/>
      <c r="C2" s="45"/>
    </row>
    <row r="3" spans="1:3" ht="20.25" customHeight="1">
      <c r="A3" s="31" t="s">
        <v>86</v>
      </c>
      <c r="B3" s="30">
        <v>25</v>
      </c>
      <c r="C3" s="30"/>
    </row>
    <row r="4" spans="1:3" ht="21" customHeight="1">
      <c r="A4" s="17" t="s">
        <v>22</v>
      </c>
      <c r="B4" s="47">
        <f>ROUND(SUM(B3:B3),0)</f>
        <v>25</v>
      </c>
      <c r="C4" s="47"/>
    </row>
    <row r="5" spans="1:3" ht="21" customHeight="1">
      <c r="A5" s="31" t="s">
        <v>87</v>
      </c>
      <c r="B5" s="30">
        <v>2300</v>
      </c>
      <c r="C5" s="30"/>
    </row>
    <row r="6" spans="1:3" ht="21" customHeight="1">
      <c r="A6" s="31" t="s">
        <v>88</v>
      </c>
      <c r="B6" s="30">
        <v>2200</v>
      </c>
      <c r="C6" s="30"/>
    </row>
    <row r="7" spans="1:3" ht="21" customHeight="1">
      <c r="A7" s="17" t="s">
        <v>22</v>
      </c>
      <c r="B7" s="47">
        <f>ROUND(SUM(B5:B6),0)</f>
        <v>4500</v>
      </c>
      <c r="C7" s="47"/>
    </row>
    <row r="8" spans="1:3" ht="21" customHeight="1">
      <c r="A8" s="32" t="s">
        <v>17</v>
      </c>
      <c r="B8" s="30">
        <f>ROUND(SUM(B4+B7),0)</f>
        <v>4525</v>
      </c>
      <c r="C8" s="30"/>
    </row>
    <row r="9" spans="1:3" ht="15.75">
      <c r="A9" s="3"/>
      <c r="B9" s="27"/>
      <c r="C9" s="27"/>
    </row>
    <row r="10" spans="1:3" ht="15.75">
      <c r="A10" s="3"/>
      <c r="B10" s="27"/>
      <c r="C10" s="27"/>
    </row>
    <row r="11" spans="1:3" ht="15">
      <c r="A11" s="14"/>
      <c r="B11" s="7"/>
      <c r="C11" s="7"/>
    </row>
    <row r="12" spans="1:3" ht="15.75">
      <c r="A12" s="40"/>
      <c r="B12" s="45"/>
      <c r="C12" s="45"/>
    </row>
    <row r="13" spans="1:3" ht="15.75">
      <c r="A13" s="3"/>
      <c r="B13" s="27"/>
      <c r="C13" s="27"/>
    </row>
    <row r="14" spans="1:3" ht="15.75">
      <c r="A14" s="3"/>
      <c r="B14" s="27"/>
      <c r="C14" s="27"/>
    </row>
    <row r="15" spans="1:3" ht="15">
      <c r="A15" s="14"/>
      <c r="B15" s="7"/>
      <c r="C15" s="7"/>
    </row>
    <row r="16" spans="1:3" ht="18">
      <c r="A16" s="89"/>
      <c r="B16" s="94"/>
      <c r="C16" s="94"/>
    </row>
    <row r="17" spans="1:3" ht="18">
      <c r="A17" s="91"/>
      <c r="B17" s="92"/>
      <c r="C17" s="92"/>
    </row>
    <row r="18" spans="1:3" ht="18">
      <c r="A18" s="86"/>
      <c r="B18" s="87"/>
      <c r="C18" s="87"/>
    </row>
    <row r="19" spans="1:3" ht="18">
      <c r="A19" s="86"/>
      <c r="B19" s="87"/>
      <c r="C19" s="87"/>
    </row>
    <row r="20" spans="1:3" ht="18">
      <c r="A20" s="86"/>
      <c r="B20" s="87"/>
      <c r="C20" s="87"/>
    </row>
    <row r="21" spans="1:3" ht="18">
      <c r="A21" s="86"/>
      <c r="B21" s="88"/>
      <c r="C21" s="88"/>
    </row>
    <row r="22" spans="1:3" ht="18">
      <c r="A22" s="86"/>
      <c r="B22" s="87"/>
      <c r="C22" s="87"/>
    </row>
    <row r="23" spans="1:3" ht="18">
      <c r="A23" s="86"/>
      <c r="B23" s="87"/>
      <c r="C23" s="87"/>
    </row>
    <row r="24" spans="1:3" ht="18">
      <c r="A24" s="86"/>
      <c r="B24" s="87"/>
      <c r="C24" s="87"/>
    </row>
    <row r="25" spans="1:3" ht="18">
      <c r="A25" s="86"/>
      <c r="B25" s="87"/>
      <c r="C25" s="87"/>
    </row>
    <row r="26" spans="1:3" ht="18">
      <c r="A26" s="86"/>
      <c r="B26" s="87"/>
      <c r="C26" s="87"/>
    </row>
    <row r="27" spans="1:3" ht="18">
      <c r="A27" s="89"/>
      <c r="B27" s="90"/>
      <c r="C27" s="90"/>
    </row>
    <row r="28" spans="1:3" ht="18">
      <c r="A28" s="91"/>
      <c r="B28" s="92"/>
      <c r="C28" s="92"/>
    </row>
    <row r="29" spans="1:3" ht="18">
      <c r="A29" s="86"/>
      <c r="B29" s="93"/>
      <c r="C29" s="93"/>
    </row>
    <row r="30" spans="1:3" ht="18">
      <c r="A30" s="86"/>
      <c r="B30" s="93"/>
      <c r="C30" s="93"/>
    </row>
    <row r="31" spans="1:3" ht="18">
      <c r="A31" s="89"/>
      <c r="B31" s="95"/>
      <c r="C31" s="95"/>
    </row>
    <row r="32" spans="1:3" ht="18">
      <c r="A32" s="91"/>
      <c r="B32" s="92"/>
      <c r="C32" s="92"/>
    </row>
    <row r="33" spans="1:3" ht="18">
      <c r="A33" s="86"/>
      <c r="B33" s="93"/>
      <c r="C33" s="93"/>
    </row>
    <row r="34" spans="1:3" ht="18">
      <c r="A34" s="86"/>
      <c r="B34" s="93"/>
      <c r="C34" s="93"/>
    </row>
    <row r="35" spans="1:3" ht="18">
      <c r="A35" s="86"/>
      <c r="B35" s="93"/>
      <c r="C35" s="93"/>
    </row>
    <row r="36" spans="1:3" ht="18">
      <c r="A36" s="86"/>
      <c r="B36" s="93"/>
      <c r="C36" s="93"/>
    </row>
    <row r="37" spans="1:3" ht="18">
      <c r="A37" s="89"/>
      <c r="B37" s="95"/>
      <c r="C37" s="95"/>
    </row>
    <row r="38" spans="1:3" ht="15.75">
      <c r="A38" s="40"/>
      <c r="B38" s="77"/>
      <c r="C38" s="77"/>
    </row>
    <row r="39" spans="1:3" ht="15">
      <c r="A39" s="36"/>
      <c r="B39" s="7"/>
      <c r="C39" s="7"/>
    </row>
    <row r="40" spans="1:3" ht="15">
      <c r="A40" s="3"/>
      <c r="B40" s="6"/>
      <c r="C40" s="6"/>
    </row>
    <row r="41" spans="1:3" ht="15">
      <c r="A41" s="3"/>
      <c r="B41" s="6"/>
      <c r="C41" s="6"/>
    </row>
    <row r="42" spans="1:3" ht="15">
      <c r="A42" s="3"/>
      <c r="B42" s="6"/>
      <c r="C42" s="6"/>
    </row>
    <row r="43" spans="1:3" ht="15">
      <c r="A43" s="3"/>
      <c r="B43" s="6"/>
      <c r="C43" s="6"/>
    </row>
    <row r="44" spans="1:3" ht="15.75">
      <c r="A44" s="14"/>
      <c r="B44" s="27"/>
      <c r="C44" s="27"/>
    </row>
    <row r="45" spans="1:3" ht="15.75">
      <c r="A45" s="40"/>
      <c r="B45" s="77"/>
      <c r="C45" s="77"/>
    </row>
    <row r="46" spans="1:3" ht="15">
      <c r="A46" s="79"/>
      <c r="B46" s="7"/>
      <c r="C46" s="7"/>
    </row>
    <row r="47" spans="1:3" ht="15">
      <c r="A47" s="3"/>
      <c r="B47" s="6"/>
      <c r="C47" s="6"/>
    </row>
    <row r="48" spans="1:3" ht="15">
      <c r="A48" s="3"/>
      <c r="B48" s="6"/>
      <c r="C48" s="6"/>
    </row>
    <row r="49" spans="1:3" ht="15">
      <c r="A49" s="3"/>
      <c r="B49" s="6"/>
      <c r="C49" s="6"/>
    </row>
    <row r="50" spans="1:3" ht="15">
      <c r="A50" s="3"/>
      <c r="B50" s="6"/>
      <c r="C50" s="6"/>
    </row>
    <row r="51" spans="1:3" ht="15">
      <c r="A51" s="3"/>
      <c r="B51" s="6"/>
      <c r="C51" s="6"/>
    </row>
    <row r="52" spans="1:3" ht="15">
      <c r="A52" s="3"/>
      <c r="B52" s="6"/>
      <c r="C52" s="6"/>
    </row>
    <row r="53" spans="1:3" ht="15">
      <c r="A53" s="3"/>
      <c r="B53" s="6"/>
      <c r="C53" s="6"/>
    </row>
    <row r="54" spans="1:3" ht="15">
      <c r="A54" s="3"/>
      <c r="B54" s="6"/>
      <c r="C54" s="6"/>
    </row>
    <row r="55" spans="1:3" ht="15">
      <c r="A55" s="3"/>
      <c r="B55" s="6"/>
      <c r="C55" s="6"/>
    </row>
    <row r="56" spans="1:3" ht="15">
      <c r="A56" s="3"/>
      <c r="B56" s="6"/>
      <c r="C56" s="6"/>
    </row>
    <row r="57" spans="1:3" ht="15.75">
      <c r="A57" s="14"/>
      <c r="B57" s="27"/>
      <c r="C57" s="27"/>
    </row>
    <row r="58" spans="1:3" ht="15.75">
      <c r="A58" s="40"/>
      <c r="B58" s="45"/>
      <c r="C58" s="45"/>
    </row>
    <row r="59" spans="1:3" ht="15">
      <c r="A59" s="80"/>
      <c r="B59" s="7"/>
      <c r="C59" s="7"/>
    </row>
    <row r="60" spans="1:3" ht="15">
      <c r="A60" s="80"/>
      <c r="B60" s="7"/>
      <c r="C60" s="7"/>
    </row>
    <row r="61" spans="1:3" ht="15">
      <c r="A61" s="80"/>
      <c r="B61" s="7"/>
      <c r="C61" s="7"/>
    </row>
    <row r="62" spans="1:3" ht="15">
      <c r="A62" s="80"/>
      <c r="B62" s="7"/>
      <c r="C62" s="7"/>
    </row>
    <row r="63" spans="1:3" ht="15.75">
      <c r="A63" s="14"/>
      <c r="B63" s="27"/>
      <c r="C63" s="27"/>
    </row>
    <row r="64" spans="1:3" ht="18">
      <c r="A64" s="35"/>
      <c r="B64" s="28"/>
      <c r="C64" s="28"/>
    </row>
  </sheetData>
  <sheetProtection/>
  <printOptions/>
  <pageMargins left="0.75" right="0.75" top="1" bottom="1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9.8515625" style="0" customWidth="1"/>
    <col min="2" max="2" width="9.28125" style="0" bestFit="1" customWidth="1"/>
    <col min="4" max="4" width="4.8515625" style="0" customWidth="1"/>
    <col min="5" max="5" width="11.00390625" style="0" customWidth="1"/>
    <col min="6" max="6" width="6.7109375" style="0" customWidth="1"/>
    <col min="7" max="7" width="9.28125" style="0" bestFit="1" customWidth="1"/>
    <col min="8" max="8" width="6.8515625" style="0" customWidth="1"/>
    <col min="9" max="9" width="9.8515625" style="0" bestFit="1" customWidth="1"/>
    <col min="10" max="10" width="17.00390625" style="0" customWidth="1"/>
    <col min="11" max="11" width="13.00390625" style="0" customWidth="1"/>
    <col min="13" max="13" width="9.28125" style="0" bestFit="1" customWidth="1"/>
  </cols>
  <sheetData>
    <row r="1" spans="1:5" ht="12.75">
      <c r="A1" s="65"/>
      <c r="B1" s="65"/>
      <c r="E1" s="117" t="s">
        <v>279</v>
      </c>
    </row>
    <row r="2" spans="1:15" ht="14.25" customHeight="1">
      <c r="A2" s="105" t="s">
        <v>204</v>
      </c>
      <c r="B2" s="106" t="s">
        <v>274</v>
      </c>
      <c r="C2" s="107"/>
      <c r="E2" s="117" t="s">
        <v>289</v>
      </c>
      <c r="K2" s="19"/>
      <c r="L2" s="19"/>
      <c r="M2" s="19"/>
      <c r="N2" s="19"/>
      <c r="O2" s="19"/>
    </row>
    <row r="3" spans="1:15" ht="17.25" customHeight="1">
      <c r="A3" s="101" t="s">
        <v>59</v>
      </c>
      <c r="B3" s="111">
        <v>5.2</v>
      </c>
      <c r="C3" s="19" t="s">
        <v>277</v>
      </c>
      <c r="E3" s="108">
        <v>6611</v>
      </c>
      <c r="F3" s="114" t="s">
        <v>280</v>
      </c>
      <c r="G3" s="110">
        <v>0.052</v>
      </c>
      <c r="H3" t="s">
        <v>278</v>
      </c>
      <c r="I3" s="109">
        <f>E3*G3</f>
        <v>343.772</v>
      </c>
      <c r="J3" t="s">
        <v>281</v>
      </c>
      <c r="K3" s="19"/>
      <c r="L3" s="115"/>
      <c r="M3" s="116"/>
      <c r="N3" s="116"/>
      <c r="O3" s="19"/>
    </row>
    <row r="4" spans="1:15" ht="17.25" customHeight="1">
      <c r="A4" s="101" t="s">
        <v>92</v>
      </c>
      <c r="B4" s="111">
        <v>6</v>
      </c>
      <c r="C4" s="19" t="s">
        <v>277</v>
      </c>
      <c r="E4" s="108">
        <v>6611</v>
      </c>
      <c r="F4" s="114" t="s">
        <v>280</v>
      </c>
      <c r="G4" s="110">
        <v>0.06</v>
      </c>
      <c r="H4" t="s">
        <v>278</v>
      </c>
      <c r="I4" s="109">
        <f>E4*G4</f>
        <v>396.65999999999997</v>
      </c>
      <c r="J4" t="s">
        <v>282</v>
      </c>
      <c r="K4" s="19"/>
      <c r="L4" s="115"/>
      <c r="M4" s="116"/>
      <c r="N4" s="116"/>
      <c r="O4" s="19"/>
    </row>
    <row r="5" spans="1:15" ht="17.25" customHeight="1">
      <c r="A5" s="102" t="s">
        <v>213</v>
      </c>
      <c r="B5" s="112">
        <v>69.3</v>
      </c>
      <c r="C5" s="19" t="s">
        <v>277</v>
      </c>
      <c r="E5" s="108">
        <v>6611</v>
      </c>
      <c r="F5" s="114" t="s">
        <v>280</v>
      </c>
      <c r="G5" s="110">
        <v>0.693</v>
      </c>
      <c r="H5" t="s">
        <v>278</v>
      </c>
      <c r="I5" s="109">
        <f aca="true" t="shared" si="0" ref="I5:I11">E5*G5</f>
        <v>4581.423</v>
      </c>
      <c r="J5" t="s">
        <v>283</v>
      </c>
      <c r="K5" s="19"/>
      <c r="L5" s="115"/>
      <c r="M5" s="116"/>
      <c r="N5" s="116"/>
      <c r="O5" s="19"/>
    </row>
    <row r="6" spans="1:15" ht="17.25" customHeight="1">
      <c r="A6" s="103" t="s">
        <v>153</v>
      </c>
      <c r="B6" s="111">
        <v>8.5</v>
      </c>
      <c r="C6" s="19" t="s">
        <v>277</v>
      </c>
      <c r="E6" s="108">
        <v>6611</v>
      </c>
      <c r="F6" s="114" t="s">
        <v>280</v>
      </c>
      <c r="G6" s="110">
        <v>0.085</v>
      </c>
      <c r="H6" t="s">
        <v>278</v>
      </c>
      <c r="I6" s="109">
        <f t="shared" si="0"/>
        <v>561.9350000000001</v>
      </c>
      <c r="J6" t="s">
        <v>284</v>
      </c>
      <c r="K6" s="19"/>
      <c r="L6" s="115"/>
      <c r="M6" s="116"/>
      <c r="N6" s="116"/>
      <c r="O6" s="19"/>
    </row>
    <row r="7" spans="1:15" ht="17.25" customHeight="1">
      <c r="A7" s="103" t="s">
        <v>159</v>
      </c>
      <c r="B7" s="111">
        <v>0.4</v>
      </c>
      <c r="C7" s="19" t="s">
        <v>277</v>
      </c>
      <c r="E7" s="108">
        <v>6611</v>
      </c>
      <c r="F7" s="114" t="s">
        <v>280</v>
      </c>
      <c r="G7" s="110">
        <v>0.004</v>
      </c>
      <c r="H7" t="s">
        <v>278</v>
      </c>
      <c r="I7" s="109">
        <f t="shared" si="0"/>
        <v>26.444</v>
      </c>
      <c r="J7" t="s">
        <v>285</v>
      </c>
      <c r="K7" s="19"/>
      <c r="L7" s="115"/>
      <c r="M7" s="116"/>
      <c r="N7" s="116"/>
      <c r="O7" s="19"/>
    </row>
    <row r="8" spans="1:15" ht="17.25" customHeight="1">
      <c r="A8" s="103" t="s">
        <v>175</v>
      </c>
      <c r="B8" s="111">
        <v>1.3</v>
      </c>
      <c r="C8" s="19" t="s">
        <v>277</v>
      </c>
      <c r="E8" s="108">
        <v>6611</v>
      </c>
      <c r="F8" s="114" t="s">
        <v>280</v>
      </c>
      <c r="G8" s="110">
        <v>0.013</v>
      </c>
      <c r="H8" t="s">
        <v>278</v>
      </c>
      <c r="I8" s="109">
        <f t="shared" si="0"/>
        <v>85.943</v>
      </c>
      <c r="J8" t="s">
        <v>286</v>
      </c>
      <c r="K8" s="19"/>
      <c r="L8" s="115"/>
      <c r="M8" s="116"/>
      <c r="N8" s="116"/>
      <c r="O8" s="19"/>
    </row>
    <row r="9" spans="1:15" ht="17.25" customHeight="1">
      <c r="A9" s="103" t="s">
        <v>179</v>
      </c>
      <c r="B9" s="111">
        <v>2.6</v>
      </c>
      <c r="C9" s="19" t="s">
        <v>277</v>
      </c>
      <c r="E9" s="108">
        <v>6611</v>
      </c>
      <c r="F9" s="114" t="s">
        <v>280</v>
      </c>
      <c r="G9" s="110">
        <v>0.026</v>
      </c>
      <c r="H9" t="s">
        <v>278</v>
      </c>
      <c r="I9" s="109">
        <f t="shared" si="0"/>
        <v>171.886</v>
      </c>
      <c r="J9" t="s">
        <v>287</v>
      </c>
      <c r="K9" s="19"/>
      <c r="L9" s="115"/>
      <c r="M9" s="116"/>
      <c r="N9" s="116"/>
      <c r="O9" s="19"/>
    </row>
    <row r="10" spans="1:15" ht="17.25" customHeight="1">
      <c r="A10" s="102" t="s">
        <v>190</v>
      </c>
      <c r="B10" s="112">
        <v>5.3</v>
      </c>
      <c r="C10" s="19" t="s">
        <v>277</v>
      </c>
      <c r="E10" s="108">
        <v>6611</v>
      </c>
      <c r="F10" s="114" t="s">
        <v>280</v>
      </c>
      <c r="G10" s="110">
        <v>0.053</v>
      </c>
      <c r="H10" t="s">
        <v>278</v>
      </c>
      <c r="I10" s="109">
        <f t="shared" si="0"/>
        <v>350.383</v>
      </c>
      <c r="J10" t="s">
        <v>291</v>
      </c>
      <c r="K10" s="19"/>
      <c r="L10" s="115"/>
      <c r="M10" s="116"/>
      <c r="N10" s="116"/>
      <c r="O10" s="19"/>
    </row>
    <row r="11" spans="1:15" ht="17.25" customHeight="1">
      <c r="A11" s="102" t="s">
        <v>276</v>
      </c>
      <c r="B11" s="112">
        <v>1.4</v>
      </c>
      <c r="C11" s="19" t="s">
        <v>277</v>
      </c>
      <c r="E11" s="108">
        <v>6611</v>
      </c>
      <c r="F11" s="114" t="s">
        <v>280</v>
      </c>
      <c r="G11" s="110">
        <v>0.014</v>
      </c>
      <c r="H11" t="s">
        <v>278</v>
      </c>
      <c r="I11" s="109">
        <f t="shared" si="0"/>
        <v>92.554</v>
      </c>
      <c r="J11" t="s">
        <v>288</v>
      </c>
      <c r="K11" s="19"/>
      <c r="L11" s="115"/>
      <c r="M11" s="116"/>
      <c r="N11" s="116"/>
      <c r="O11" s="19"/>
    </row>
    <row r="12" spans="1:9" ht="15.75" customHeight="1">
      <c r="A12" s="118" t="s">
        <v>17</v>
      </c>
      <c r="B12" s="104">
        <f>SUM(B3:B11)</f>
        <v>100</v>
      </c>
      <c r="C12" s="19" t="s">
        <v>277</v>
      </c>
      <c r="I12" s="109"/>
    </row>
    <row r="13" ht="6.75" customHeight="1">
      <c r="I13" s="109"/>
    </row>
    <row r="14" spans="5:7" ht="16.5" customHeight="1">
      <c r="E14" s="117" t="s">
        <v>290</v>
      </c>
      <c r="F14" s="117"/>
      <c r="G14" s="117"/>
    </row>
    <row r="15" spans="5:7" ht="15" customHeight="1">
      <c r="E15" s="117" t="s">
        <v>292</v>
      </c>
      <c r="F15" s="117"/>
      <c r="G15" s="117"/>
    </row>
    <row r="16" spans="5:10" ht="17.25" customHeight="1">
      <c r="E16" s="107" t="s">
        <v>293</v>
      </c>
      <c r="F16" s="114" t="s">
        <v>280</v>
      </c>
      <c r="G16" s="110">
        <v>0.052</v>
      </c>
      <c r="H16" s="110" t="s">
        <v>278</v>
      </c>
      <c r="I16" s="107" t="s">
        <v>294</v>
      </c>
      <c r="J16" t="s">
        <v>281</v>
      </c>
    </row>
    <row r="17" spans="5:10" ht="17.25" customHeight="1">
      <c r="E17" s="113" t="s">
        <v>294</v>
      </c>
      <c r="F17" s="114" t="s">
        <v>280</v>
      </c>
      <c r="G17" s="110">
        <v>0.06</v>
      </c>
      <c r="H17" s="110" t="s">
        <v>278</v>
      </c>
      <c r="I17" s="113" t="s">
        <v>294</v>
      </c>
      <c r="J17" t="s">
        <v>282</v>
      </c>
    </row>
    <row r="18" spans="5:10" ht="17.25" customHeight="1">
      <c r="E18" s="113" t="s">
        <v>294</v>
      </c>
      <c r="F18" s="114" t="s">
        <v>280</v>
      </c>
      <c r="G18" s="110">
        <v>0.693</v>
      </c>
      <c r="H18" s="110" t="s">
        <v>278</v>
      </c>
      <c r="I18" s="113" t="s">
        <v>294</v>
      </c>
      <c r="J18" t="s">
        <v>283</v>
      </c>
    </row>
    <row r="19" spans="5:10" ht="17.25" customHeight="1">
      <c r="E19" s="113" t="s">
        <v>294</v>
      </c>
      <c r="F19" s="114" t="s">
        <v>280</v>
      </c>
      <c r="G19" s="110">
        <v>0.085</v>
      </c>
      <c r="H19" s="110" t="s">
        <v>278</v>
      </c>
      <c r="I19" s="113" t="s">
        <v>294</v>
      </c>
      <c r="J19" t="s">
        <v>284</v>
      </c>
    </row>
    <row r="20" spans="5:10" ht="17.25" customHeight="1">
      <c r="E20" s="113" t="s">
        <v>294</v>
      </c>
      <c r="F20" s="114" t="s">
        <v>280</v>
      </c>
      <c r="G20" s="110">
        <v>0.004</v>
      </c>
      <c r="H20" s="110" t="s">
        <v>278</v>
      </c>
      <c r="I20" s="113" t="s">
        <v>294</v>
      </c>
      <c r="J20" t="s">
        <v>285</v>
      </c>
    </row>
    <row r="21" spans="5:10" ht="17.25" customHeight="1">
      <c r="E21" s="113" t="s">
        <v>294</v>
      </c>
      <c r="F21" s="114" t="s">
        <v>280</v>
      </c>
      <c r="G21" s="110">
        <v>0.013</v>
      </c>
      <c r="H21" s="110" t="s">
        <v>278</v>
      </c>
      <c r="I21" s="113" t="s">
        <v>294</v>
      </c>
      <c r="J21" t="s">
        <v>286</v>
      </c>
    </row>
    <row r="22" spans="5:10" ht="17.25" customHeight="1">
      <c r="E22" s="113" t="s">
        <v>294</v>
      </c>
      <c r="F22" s="114" t="s">
        <v>280</v>
      </c>
      <c r="G22" s="110">
        <v>0.026</v>
      </c>
      <c r="H22" s="110" t="s">
        <v>278</v>
      </c>
      <c r="I22" s="113" t="s">
        <v>294</v>
      </c>
      <c r="J22" t="s">
        <v>287</v>
      </c>
    </row>
    <row r="23" spans="5:10" ht="17.25" customHeight="1">
      <c r="E23" s="113" t="s">
        <v>294</v>
      </c>
      <c r="F23" s="114" t="s">
        <v>280</v>
      </c>
      <c r="G23" s="110">
        <v>0.053</v>
      </c>
      <c r="H23" s="110" t="s">
        <v>278</v>
      </c>
      <c r="I23" s="113" t="s">
        <v>294</v>
      </c>
      <c r="J23" t="s">
        <v>291</v>
      </c>
    </row>
    <row r="24" spans="5:10" ht="17.25" customHeight="1">
      <c r="E24" s="113" t="s">
        <v>294</v>
      </c>
      <c r="F24" s="114" t="s">
        <v>280</v>
      </c>
      <c r="G24" s="110">
        <v>0.014</v>
      </c>
      <c r="H24" s="110" t="s">
        <v>278</v>
      </c>
      <c r="I24" s="113" t="s">
        <v>294</v>
      </c>
      <c r="J24" t="s">
        <v>288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6" sqref="A16:P24"/>
    </sheetView>
  </sheetViews>
  <sheetFormatPr defaultColWidth="9.140625" defaultRowHeight="12.75"/>
  <cols>
    <col min="1" max="1" width="18.421875" style="0" customWidth="1"/>
    <col min="2" max="13" width="8.57421875" style="0" hidden="1" customWidth="1"/>
    <col min="14" max="14" width="9.7109375" style="0" hidden="1" customWidth="1"/>
    <col min="15" max="15" width="0" style="0" hidden="1" customWidth="1"/>
  </cols>
  <sheetData>
    <row r="1" ht="12.75">
      <c r="A1" t="s">
        <v>219</v>
      </c>
    </row>
    <row r="2" spans="1:16" ht="12.75">
      <c r="A2" s="51" t="s">
        <v>204</v>
      </c>
      <c r="B2" s="51" t="s">
        <v>205</v>
      </c>
      <c r="C2" s="51" t="s">
        <v>206</v>
      </c>
      <c r="D2" s="51" t="s">
        <v>207</v>
      </c>
      <c r="E2" s="51" t="s">
        <v>208</v>
      </c>
      <c r="F2" s="51" t="s">
        <v>209</v>
      </c>
      <c r="G2" s="52" t="s">
        <v>210</v>
      </c>
      <c r="H2" s="52" t="s">
        <v>211</v>
      </c>
      <c r="I2" s="52" t="s">
        <v>212</v>
      </c>
      <c r="J2" s="52" t="s">
        <v>215</v>
      </c>
      <c r="K2" s="52" t="s">
        <v>216</v>
      </c>
      <c r="L2" s="52" t="s">
        <v>217</v>
      </c>
      <c r="M2" s="52" t="s">
        <v>218</v>
      </c>
      <c r="N2" s="52" t="s">
        <v>221</v>
      </c>
      <c r="O2" s="52" t="s">
        <v>275</v>
      </c>
      <c r="P2" s="52" t="s">
        <v>274</v>
      </c>
    </row>
    <row r="3" spans="1:16" ht="22.5">
      <c r="A3" s="53" t="s">
        <v>59</v>
      </c>
      <c r="B3" s="55">
        <v>194861</v>
      </c>
      <c r="C3" s="55">
        <v>208010</v>
      </c>
      <c r="D3" s="55">
        <v>217635</v>
      </c>
      <c r="E3" s="55">
        <v>243065</v>
      </c>
      <c r="F3" s="55">
        <v>237371</v>
      </c>
      <c r="G3" s="56">
        <v>252006</v>
      </c>
      <c r="H3" s="56">
        <v>262094</v>
      </c>
      <c r="I3" s="56">
        <v>276285</v>
      </c>
      <c r="J3" s="56">
        <v>300713</v>
      </c>
      <c r="K3" s="56">
        <v>293785</v>
      </c>
      <c r="L3" s="56">
        <v>299755</v>
      </c>
      <c r="M3" s="56">
        <v>307170</v>
      </c>
      <c r="N3" s="56">
        <v>315354</v>
      </c>
      <c r="O3" s="56">
        <v>282696</v>
      </c>
      <c r="P3" s="56">
        <v>287720</v>
      </c>
    </row>
    <row r="4" spans="1:16" ht="16.5" customHeight="1">
      <c r="A4" s="53" t="s">
        <v>92</v>
      </c>
      <c r="B4" s="55">
        <v>234768</v>
      </c>
      <c r="C4" s="55">
        <v>265959</v>
      </c>
      <c r="D4" s="55">
        <v>268055</v>
      </c>
      <c r="E4" s="55">
        <v>282558</v>
      </c>
      <c r="F4" s="55">
        <v>293147</v>
      </c>
      <c r="G4" s="56">
        <v>321637</v>
      </c>
      <c r="H4" s="56">
        <v>368211</v>
      </c>
      <c r="I4" s="56">
        <v>358270</v>
      </c>
      <c r="J4" s="56">
        <v>347924</v>
      </c>
      <c r="K4" s="56">
        <v>357618</v>
      </c>
      <c r="L4" s="56">
        <v>366472</v>
      </c>
      <c r="M4" s="56">
        <v>381122</v>
      </c>
      <c r="N4" s="56">
        <v>353721</v>
      </c>
      <c r="O4" s="56">
        <v>326001</v>
      </c>
      <c r="P4" s="56">
        <v>333530</v>
      </c>
    </row>
    <row r="5" spans="1:16" ht="15" customHeight="1">
      <c r="A5" s="57" t="s">
        <v>213</v>
      </c>
      <c r="B5" s="55">
        <v>2450405</v>
      </c>
      <c r="C5" s="55">
        <v>2540094</v>
      </c>
      <c r="D5" s="55">
        <v>2615895</v>
      </c>
      <c r="E5" s="55">
        <v>2580679</v>
      </c>
      <c r="F5" s="55">
        <v>2745080</v>
      </c>
      <c r="G5" s="56">
        <v>3001138</v>
      </c>
      <c r="H5" s="56">
        <v>3142814</v>
      </c>
      <c r="I5" s="56">
        <v>3234713</v>
      </c>
      <c r="J5" s="56">
        <v>3378793</v>
      </c>
      <c r="K5" s="56">
        <v>3431135</v>
      </c>
      <c r="L5" s="56">
        <v>3478128</v>
      </c>
      <c r="M5" s="56">
        <v>3525669</v>
      </c>
      <c r="N5" s="56">
        <v>3670384</v>
      </c>
      <c r="O5" s="56">
        <v>3793120</v>
      </c>
      <c r="P5" s="56">
        <v>3864593</v>
      </c>
    </row>
    <row r="6" spans="1:16" ht="21" customHeight="1">
      <c r="A6" s="59" t="s">
        <v>153</v>
      </c>
      <c r="B6" s="55">
        <v>302725</v>
      </c>
      <c r="C6" s="55">
        <v>320006</v>
      </c>
      <c r="D6" s="55">
        <v>322777</v>
      </c>
      <c r="E6" s="55">
        <v>336585</v>
      </c>
      <c r="F6" s="55">
        <v>365112</v>
      </c>
      <c r="G6" s="56">
        <v>370480</v>
      </c>
      <c r="H6" s="56">
        <v>390885</v>
      </c>
      <c r="I6" s="56">
        <v>443396</v>
      </c>
      <c r="J6" s="56">
        <v>453082</v>
      </c>
      <c r="K6" s="56">
        <v>460831</v>
      </c>
      <c r="L6" s="56">
        <v>456797</v>
      </c>
      <c r="M6" s="56">
        <v>461835</v>
      </c>
      <c r="N6" s="56">
        <v>478905</v>
      </c>
      <c r="O6" s="56">
        <v>459843</v>
      </c>
      <c r="P6" s="56">
        <v>475079</v>
      </c>
    </row>
    <row r="7" spans="1:16" ht="24" customHeight="1">
      <c r="A7" s="59" t="s">
        <v>159</v>
      </c>
      <c r="B7" s="55">
        <v>15436</v>
      </c>
      <c r="C7" s="55">
        <v>17436</v>
      </c>
      <c r="D7" s="55">
        <v>17960</v>
      </c>
      <c r="E7" s="55">
        <v>22460</v>
      </c>
      <c r="F7" s="55">
        <v>28400</v>
      </c>
      <c r="G7" s="56">
        <v>34831</v>
      </c>
      <c r="H7" s="56">
        <v>29864</v>
      </c>
      <c r="I7" s="56">
        <v>27972</v>
      </c>
      <c r="J7" s="56">
        <v>21320</v>
      </c>
      <c r="K7" s="56">
        <v>21701</v>
      </c>
      <c r="L7" s="56">
        <v>21944</v>
      </c>
      <c r="M7" s="56">
        <v>17047</v>
      </c>
      <c r="N7" s="56">
        <v>16258</v>
      </c>
      <c r="O7" s="56">
        <v>16323</v>
      </c>
      <c r="P7" s="56">
        <v>21522</v>
      </c>
    </row>
    <row r="8" spans="1:16" ht="24.75" customHeight="1">
      <c r="A8" s="59" t="s">
        <v>175</v>
      </c>
      <c r="B8" s="55">
        <v>29113</v>
      </c>
      <c r="C8" s="55">
        <v>32272</v>
      </c>
      <c r="D8" s="55">
        <v>33932</v>
      </c>
      <c r="E8" s="55">
        <v>39942</v>
      </c>
      <c r="F8" s="55">
        <v>53338</v>
      </c>
      <c r="G8" s="56">
        <v>58125</v>
      </c>
      <c r="H8" s="56">
        <v>62336</v>
      </c>
      <c r="I8" s="56">
        <v>72512</v>
      </c>
      <c r="J8" s="56">
        <v>70603</v>
      </c>
      <c r="K8" s="56">
        <v>79142</v>
      </c>
      <c r="L8" s="56">
        <v>79696</v>
      </c>
      <c r="M8" s="56">
        <v>81286</v>
      </c>
      <c r="N8" s="56">
        <v>83236</v>
      </c>
      <c r="O8" s="56">
        <v>71801</v>
      </c>
      <c r="P8" s="56">
        <v>73354</v>
      </c>
    </row>
    <row r="9" spans="1:16" ht="18" customHeight="1">
      <c r="A9" s="59" t="s">
        <v>179</v>
      </c>
      <c r="B9" s="55">
        <v>48367</v>
      </c>
      <c r="C9" s="55">
        <v>53210</v>
      </c>
      <c r="D9" s="55">
        <v>66990</v>
      </c>
      <c r="E9" s="55">
        <v>94706</v>
      </c>
      <c r="F9" s="55">
        <v>57027</v>
      </c>
      <c r="G9" s="56">
        <v>123324</v>
      </c>
      <c r="H9" s="56">
        <v>129483</v>
      </c>
      <c r="I9" s="56">
        <v>127493</v>
      </c>
      <c r="J9" s="56">
        <v>124654</v>
      </c>
      <c r="K9" s="56">
        <v>125258</v>
      </c>
      <c r="L9" s="56">
        <v>121899</v>
      </c>
      <c r="M9" s="56">
        <v>124074</v>
      </c>
      <c r="N9" s="56">
        <v>154644</v>
      </c>
      <c r="O9" s="56">
        <v>150143</v>
      </c>
      <c r="P9" s="56">
        <v>146840</v>
      </c>
    </row>
    <row r="10" spans="1:16" ht="12.75">
      <c r="A10" s="57" t="s">
        <v>190</v>
      </c>
      <c r="B10" s="55">
        <v>143754</v>
      </c>
      <c r="C10" s="55">
        <v>161077</v>
      </c>
      <c r="D10" s="55">
        <v>180064</v>
      </c>
      <c r="E10" s="55">
        <v>182446</v>
      </c>
      <c r="F10" s="55">
        <v>165314</v>
      </c>
      <c r="G10" s="56">
        <v>177217</v>
      </c>
      <c r="H10" s="56">
        <v>191578</v>
      </c>
      <c r="I10" s="56">
        <v>208914</v>
      </c>
      <c r="J10" s="56">
        <v>224610</v>
      </c>
      <c r="K10" s="56">
        <v>236760</v>
      </c>
      <c r="L10" s="56">
        <v>247438</v>
      </c>
      <c r="M10" s="56">
        <v>250660</v>
      </c>
      <c r="N10" s="56">
        <v>262622</v>
      </c>
      <c r="O10" s="56">
        <v>269908</v>
      </c>
      <c r="P10" s="56">
        <v>298196</v>
      </c>
    </row>
    <row r="11" spans="1:16" ht="12.75">
      <c r="A11" s="57" t="s">
        <v>276</v>
      </c>
      <c r="B11" s="55"/>
      <c r="C11" s="55"/>
      <c r="D11" s="55"/>
      <c r="E11" s="55"/>
      <c r="F11" s="55"/>
      <c r="G11" s="98"/>
      <c r="H11" s="56"/>
      <c r="I11" s="56"/>
      <c r="J11" s="56"/>
      <c r="K11" s="56"/>
      <c r="L11" s="56"/>
      <c r="M11" s="56"/>
      <c r="N11" s="56"/>
      <c r="O11" s="56">
        <v>79668</v>
      </c>
      <c r="P11" s="56">
        <v>75905</v>
      </c>
    </row>
    <row r="12" spans="1:16" ht="12.75">
      <c r="A12" s="60" t="s">
        <v>191</v>
      </c>
      <c r="B12" s="62">
        <f aca="true" t="shared" si="0" ref="B12:N12">SUM(B3:B10)</f>
        <v>3419429</v>
      </c>
      <c r="C12" s="61">
        <f t="shared" si="0"/>
        <v>3598064</v>
      </c>
      <c r="D12" s="61">
        <f t="shared" si="0"/>
        <v>3723308</v>
      </c>
      <c r="E12" s="63">
        <f t="shared" si="0"/>
        <v>3782441</v>
      </c>
      <c r="F12" s="63">
        <f t="shared" si="0"/>
        <v>3944789</v>
      </c>
      <c r="G12" s="64">
        <f t="shared" si="0"/>
        <v>4338758</v>
      </c>
      <c r="H12" s="63">
        <f t="shared" si="0"/>
        <v>4577265</v>
      </c>
      <c r="I12" s="63">
        <f t="shared" si="0"/>
        <v>4749555</v>
      </c>
      <c r="J12" s="63">
        <f t="shared" si="0"/>
        <v>4921699</v>
      </c>
      <c r="K12" s="63">
        <f t="shared" si="0"/>
        <v>5006230</v>
      </c>
      <c r="L12" s="63">
        <f t="shared" si="0"/>
        <v>5072129</v>
      </c>
      <c r="M12" s="63">
        <f t="shared" si="0"/>
        <v>5148863</v>
      </c>
      <c r="N12" s="63">
        <f t="shared" si="0"/>
        <v>5335124</v>
      </c>
      <c r="O12" s="63">
        <f>SUM(O3:O11)</f>
        <v>5449503</v>
      </c>
      <c r="P12" s="63">
        <f>SUM(P3:P11)</f>
        <v>5576739</v>
      </c>
    </row>
    <row r="13" spans="1:16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12.75">
      <c r="A14" s="65" t="s">
        <v>220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2.75">
      <c r="A15" s="51" t="s">
        <v>204</v>
      </c>
      <c r="B15" s="51" t="s">
        <v>205</v>
      </c>
      <c r="C15" s="51" t="s">
        <v>206</v>
      </c>
      <c r="D15" s="51" t="s">
        <v>207</v>
      </c>
      <c r="E15" s="51" t="s">
        <v>208</v>
      </c>
      <c r="F15" s="51" t="s">
        <v>209</v>
      </c>
      <c r="G15" s="66" t="s">
        <v>210</v>
      </c>
      <c r="H15" s="66" t="s">
        <v>214</v>
      </c>
      <c r="I15" s="66" t="s">
        <v>212</v>
      </c>
      <c r="J15" s="66" t="s">
        <v>215</v>
      </c>
      <c r="K15" s="66" t="s">
        <v>216</v>
      </c>
      <c r="L15" s="66" t="s">
        <v>217</v>
      </c>
      <c r="M15" s="66" t="s">
        <v>218</v>
      </c>
      <c r="N15" s="66" t="s">
        <v>221</v>
      </c>
      <c r="O15" s="66" t="s">
        <v>275</v>
      </c>
      <c r="P15" s="66" t="s">
        <v>274</v>
      </c>
    </row>
    <row r="16" spans="1:16" ht="31.5" customHeight="1">
      <c r="A16" s="53" t="s">
        <v>59</v>
      </c>
      <c r="B16" s="54">
        <f aca="true" t="shared" si="1" ref="B16:M16">B3/B12*100</f>
        <v>5.698641498332031</v>
      </c>
      <c r="C16" s="54">
        <f t="shared" si="1"/>
        <v>5.7811645373734315</v>
      </c>
      <c r="D16" s="54">
        <f t="shared" si="1"/>
        <v>5.845205392623979</v>
      </c>
      <c r="E16" s="54">
        <f t="shared" si="1"/>
        <v>6.426141214099572</v>
      </c>
      <c r="F16" s="54">
        <f t="shared" si="1"/>
        <v>6.017330711477851</v>
      </c>
      <c r="G16" s="54">
        <f t="shared" si="1"/>
        <v>5.808252038947551</v>
      </c>
      <c r="H16" s="54">
        <f t="shared" si="1"/>
        <v>5.725995763845877</v>
      </c>
      <c r="I16" s="67">
        <f t="shared" si="1"/>
        <v>5.817071283520246</v>
      </c>
      <c r="J16" s="67">
        <f t="shared" si="1"/>
        <v>6.109942928244901</v>
      </c>
      <c r="K16" s="67">
        <f t="shared" si="1"/>
        <v>5.868387988566246</v>
      </c>
      <c r="L16" s="67">
        <f t="shared" si="1"/>
        <v>5.909845747219757</v>
      </c>
      <c r="M16" s="67">
        <f t="shared" si="1"/>
        <v>5.965783125323008</v>
      </c>
      <c r="N16" s="67">
        <f>N3/N12*100</f>
        <v>5.910902914346508</v>
      </c>
      <c r="O16" s="67">
        <f>O3/O12*100</f>
        <v>5.187555635807523</v>
      </c>
      <c r="P16" s="99">
        <f>P3/P12*100</f>
        <v>5.159287533449207</v>
      </c>
    </row>
    <row r="17" spans="1:16" ht="16.5" customHeight="1">
      <c r="A17" s="53" t="s">
        <v>92</v>
      </c>
      <c r="B17" s="54">
        <f aca="true" t="shared" si="2" ref="B17:M17">B4/B12*100</f>
        <v>6.865707695641582</v>
      </c>
      <c r="C17" s="54">
        <f t="shared" si="2"/>
        <v>7.39172510550118</v>
      </c>
      <c r="D17" s="54">
        <f t="shared" si="2"/>
        <v>7.199377542765734</v>
      </c>
      <c r="E17" s="54">
        <f t="shared" si="2"/>
        <v>7.470255319250188</v>
      </c>
      <c r="F17" s="54">
        <f t="shared" si="2"/>
        <v>7.4312466395541055</v>
      </c>
      <c r="G17" s="54">
        <f t="shared" si="2"/>
        <v>7.4131122316570774</v>
      </c>
      <c r="H17" s="54">
        <f t="shared" si="2"/>
        <v>8.044345258576902</v>
      </c>
      <c r="I17" s="67">
        <f t="shared" si="2"/>
        <v>7.543232997617672</v>
      </c>
      <c r="J17" s="67">
        <f t="shared" si="2"/>
        <v>7.069184848565506</v>
      </c>
      <c r="K17" s="67">
        <f t="shared" si="2"/>
        <v>7.14345924977478</v>
      </c>
      <c r="L17" s="67">
        <f t="shared" si="2"/>
        <v>7.225210557539054</v>
      </c>
      <c r="M17" s="67">
        <f t="shared" si="2"/>
        <v>7.402061387145084</v>
      </c>
      <c r="N17" s="67">
        <f>N4/N12*100</f>
        <v>6.630042713159057</v>
      </c>
      <c r="O17" s="67">
        <f>O4/O12*100</f>
        <v>5.982215258896086</v>
      </c>
      <c r="P17" s="99">
        <f>P4/P12*100</f>
        <v>5.980735336547039</v>
      </c>
    </row>
    <row r="18" spans="1:16" ht="18" customHeight="1">
      <c r="A18" s="57" t="s">
        <v>213</v>
      </c>
      <c r="B18" s="58">
        <f aca="true" t="shared" si="3" ref="B18:M18">B5/B12*100</f>
        <v>71.66123349834139</v>
      </c>
      <c r="C18" s="58">
        <f t="shared" si="3"/>
        <v>70.59613169749065</v>
      </c>
      <c r="D18" s="58">
        <f t="shared" si="3"/>
        <v>70.25728196539205</v>
      </c>
      <c r="E18" s="58">
        <f t="shared" si="3"/>
        <v>68.22787189542414</v>
      </c>
      <c r="F18" s="58">
        <f t="shared" si="3"/>
        <v>69.58749884974836</v>
      </c>
      <c r="G18" s="58">
        <f t="shared" si="3"/>
        <v>69.17044001993197</v>
      </c>
      <c r="H18" s="58">
        <f t="shared" si="3"/>
        <v>68.66139495965385</v>
      </c>
      <c r="I18" s="68">
        <f t="shared" si="3"/>
        <v>68.1056014721379</v>
      </c>
      <c r="J18" s="68">
        <f t="shared" si="3"/>
        <v>68.65094756912197</v>
      </c>
      <c r="K18" s="68">
        <f t="shared" si="3"/>
        <v>68.53730252105876</v>
      </c>
      <c r="L18" s="68">
        <f t="shared" si="3"/>
        <v>68.57333478702927</v>
      </c>
      <c r="M18" s="68">
        <f t="shared" si="3"/>
        <v>68.47470985341812</v>
      </c>
      <c r="N18" s="68">
        <f>N5/N12*100</f>
        <v>68.7966015410326</v>
      </c>
      <c r="O18" s="68">
        <f>O5/O12*100</f>
        <v>69.6048795642465</v>
      </c>
      <c r="P18" s="100">
        <f>P5/P12*100</f>
        <v>69.298437671191</v>
      </c>
    </row>
    <row r="19" spans="1:16" ht="12.75">
      <c r="A19" s="59" t="s">
        <v>153</v>
      </c>
      <c r="B19" s="54">
        <f aca="true" t="shared" si="4" ref="B19:J19">B6/B12*100</f>
        <v>8.853086290137915</v>
      </c>
      <c r="C19" s="54">
        <f t="shared" si="4"/>
        <v>8.893838464240769</v>
      </c>
      <c r="D19" s="54">
        <f t="shared" si="4"/>
        <v>8.66909210841542</v>
      </c>
      <c r="E19" s="54">
        <f t="shared" si="4"/>
        <v>8.898618643357556</v>
      </c>
      <c r="F19" s="54">
        <f t="shared" si="4"/>
        <v>9.255552071352865</v>
      </c>
      <c r="G19" s="54">
        <f t="shared" si="4"/>
        <v>8.538849136089176</v>
      </c>
      <c r="H19" s="54">
        <f t="shared" si="4"/>
        <v>8.539706571500668</v>
      </c>
      <c r="I19" s="67">
        <f t="shared" si="4"/>
        <v>9.335527223076689</v>
      </c>
      <c r="J19" s="67">
        <f t="shared" si="4"/>
        <v>9.20580474344327</v>
      </c>
      <c r="K19" s="67">
        <f aca="true" t="shared" si="5" ref="K19:P19">K6/K12*100</f>
        <v>9.205150382623252</v>
      </c>
      <c r="L19" s="67">
        <f t="shared" si="5"/>
        <v>9.006020943079326</v>
      </c>
      <c r="M19" s="67">
        <f t="shared" si="5"/>
        <v>8.969650192673607</v>
      </c>
      <c r="N19" s="67">
        <f t="shared" si="5"/>
        <v>8.976454905265557</v>
      </c>
      <c r="O19" s="67">
        <f t="shared" si="5"/>
        <v>8.43825574552395</v>
      </c>
      <c r="P19" s="99">
        <f t="shared" si="5"/>
        <v>8.518939114776575</v>
      </c>
    </row>
    <row r="20" spans="1:16" ht="22.5" customHeight="1">
      <c r="A20" s="59" t="s">
        <v>159</v>
      </c>
      <c r="B20" s="54">
        <f aca="true" t="shared" si="6" ref="B20:J20">B7/B12*100</f>
        <v>0.451420397967029</v>
      </c>
      <c r="C20" s="54">
        <f t="shared" si="6"/>
        <v>0.48459393718399674</v>
      </c>
      <c r="D20" s="54">
        <f t="shared" si="6"/>
        <v>0.48236675558401293</v>
      </c>
      <c r="E20" s="54">
        <f t="shared" si="6"/>
        <v>0.5937964399180318</v>
      </c>
      <c r="F20" s="54">
        <f t="shared" si="6"/>
        <v>0.7199371119722753</v>
      </c>
      <c r="G20" s="54">
        <f t="shared" si="6"/>
        <v>0.8027873414465614</v>
      </c>
      <c r="H20" s="54">
        <f t="shared" si="6"/>
        <v>0.6524420150461029</v>
      </c>
      <c r="I20" s="67">
        <f t="shared" si="6"/>
        <v>0.5889393848476331</v>
      </c>
      <c r="J20" s="67">
        <f t="shared" si="6"/>
        <v>0.4331837440688673</v>
      </c>
      <c r="K20" s="67">
        <f aca="true" t="shared" si="7" ref="K20:P20">K7/K12*100</f>
        <v>0.43347988406445565</v>
      </c>
      <c r="L20" s="67">
        <f t="shared" si="7"/>
        <v>0.4326388386415251</v>
      </c>
      <c r="M20" s="67">
        <f t="shared" si="7"/>
        <v>0.33108280410646</v>
      </c>
      <c r="N20" s="67">
        <f t="shared" si="7"/>
        <v>0.30473518516158205</v>
      </c>
      <c r="O20" s="67">
        <f t="shared" si="7"/>
        <v>0.29953190226705073</v>
      </c>
      <c r="P20" s="99">
        <f t="shared" si="7"/>
        <v>0.38592446230673516</v>
      </c>
    </row>
    <row r="21" spans="1:16" ht="19.5" customHeight="1">
      <c r="A21" s="59" t="s">
        <v>175</v>
      </c>
      <c r="B21" s="54">
        <f aca="true" t="shared" si="8" ref="B21:J21">B8/B12*100</f>
        <v>0.8513994587985303</v>
      </c>
      <c r="C21" s="54">
        <f t="shared" si="8"/>
        <v>0.8969267917413365</v>
      </c>
      <c r="D21" s="54">
        <f t="shared" si="8"/>
        <v>0.911340130872869</v>
      </c>
      <c r="E21" s="54">
        <f t="shared" si="8"/>
        <v>1.055984746358238</v>
      </c>
      <c r="F21" s="54">
        <f t="shared" si="8"/>
        <v>1.352112875999198</v>
      </c>
      <c r="G21" s="54">
        <f t="shared" si="8"/>
        <v>1.339669094243099</v>
      </c>
      <c r="H21" s="54">
        <f t="shared" si="8"/>
        <v>1.361861286161059</v>
      </c>
      <c r="I21" s="67">
        <f t="shared" si="8"/>
        <v>1.5267114498095085</v>
      </c>
      <c r="J21" s="67">
        <f t="shared" si="8"/>
        <v>1.4345249475841573</v>
      </c>
      <c r="K21" s="67">
        <f aca="true" t="shared" si="9" ref="K21:P21">K8/K12*100</f>
        <v>1.580870235686335</v>
      </c>
      <c r="L21" s="67">
        <f t="shared" si="9"/>
        <v>1.5712534125216453</v>
      </c>
      <c r="M21" s="67">
        <f t="shared" si="9"/>
        <v>1.5787174760719016</v>
      </c>
      <c r="N21" s="67">
        <f t="shared" si="9"/>
        <v>1.5601511792415697</v>
      </c>
      <c r="O21" s="67">
        <f t="shared" si="9"/>
        <v>1.3175696939702575</v>
      </c>
      <c r="P21" s="99">
        <f t="shared" si="9"/>
        <v>1.3153565192848364</v>
      </c>
    </row>
    <row r="22" spans="1:16" ht="12.75">
      <c r="A22" s="59" t="s">
        <v>179</v>
      </c>
      <c r="B22" s="54">
        <f aca="true" t="shared" si="10" ref="B22:J22">B9/B12*100</f>
        <v>1.4144759256589332</v>
      </c>
      <c r="C22" s="54">
        <f t="shared" si="10"/>
        <v>1.4788508486786227</v>
      </c>
      <c r="D22" s="54">
        <f t="shared" si="10"/>
        <v>1.7992065120586316</v>
      </c>
      <c r="E22" s="54">
        <f t="shared" si="10"/>
        <v>2.50383284233647</v>
      </c>
      <c r="F22" s="54">
        <f t="shared" si="10"/>
        <v>1.445628650860667</v>
      </c>
      <c r="G22" s="54">
        <f t="shared" si="10"/>
        <v>2.8423802387687904</v>
      </c>
      <c r="H22" s="54">
        <f t="shared" si="10"/>
        <v>2.8288290059675374</v>
      </c>
      <c r="I22" s="67">
        <f t="shared" si="10"/>
        <v>2.6843146357921954</v>
      </c>
      <c r="J22" s="67">
        <f t="shared" si="10"/>
        <v>2.532743266095712</v>
      </c>
      <c r="K22" s="67">
        <f aca="true" t="shared" si="11" ref="K22:P22">K9/K12*100</f>
        <v>2.5020424551009444</v>
      </c>
      <c r="L22" s="67">
        <f t="shared" si="11"/>
        <v>2.4033103259006228</v>
      </c>
      <c r="M22" s="67">
        <f t="shared" si="11"/>
        <v>2.409735897032024</v>
      </c>
      <c r="N22" s="67">
        <f t="shared" si="11"/>
        <v>2.898601794447514</v>
      </c>
      <c r="O22" s="67">
        <f t="shared" si="11"/>
        <v>2.75516868235507</v>
      </c>
      <c r="P22" s="99">
        <f t="shared" si="11"/>
        <v>2.6330800132478855</v>
      </c>
    </row>
    <row r="23" spans="1:16" ht="12.75">
      <c r="A23" s="57" t="s">
        <v>190</v>
      </c>
      <c r="B23" s="58">
        <f aca="true" t="shared" si="12" ref="B23:J23">B10/B12*100</f>
        <v>4.204035235122589</v>
      </c>
      <c r="C23" s="58">
        <f t="shared" si="12"/>
        <v>4.476768617790011</v>
      </c>
      <c r="D23" s="58">
        <f t="shared" si="12"/>
        <v>4.836129592287289</v>
      </c>
      <c r="E23" s="58">
        <f t="shared" si="12"/>
        <v>4.823498899255798</v>
      </c>
      <c r="F23" s="58">
        <f t="shared" si="12"/>
        <v>4.190693089034673</v>
      </c>
      <c r="G23" s="58">
        <f t="shared" si="12"/>
        <v>4.084509898915773</v>
      </c>
      <c r="H23" s="58">
        <f t="shared" si="12"/>
        <v>4.185425139248001</v>
      </c>
      <c r="I23" s="68">
        <f t="shared" si="12"/>
        <v>4.398601553198142</v>
      </c>
      <c r="J23" s="68">
        <f t="shared" si="12"/>
        <v>4.5636679528756225</v>
      </c>
      <c r="K23" s="68">
        <f aca="true" t="shared" si="13" ref="K23:P23">K10/K12*100</f>
        <v>4.729307283125226</v>
      </c>
      <c r="L23" s="68">
        <f t="shared" si="13"/>
        <v>4.878385388068797</v>
      </c>
      <c r="M23" s="68">
        <f t="shared" si="13"/>
        <v>4.868259264229792</v>
      </c>
      <c r="N23" s="68">
        <f t="shared" si="13"/>
        <v>4.922509767345614</v>
      </c>
      <c r="O23" s="68">
        <f t="shared" si="13"/>
        <v>4.952892034374511</v>
      </c>
      <c r="P23" s="100">
        <f t="shared" si="13"/>
        <v>5.347139251092798</v>
      </c>
    </row>
    <row r="24" spans="1:16" ht="12.75">
      <c r="A24" s="57" t="s">
        <v>276</v>
      </c>
      <c r="B24" s="58"/>
      <c r="C24" s="58"/>
      <c r="D24" s="58"/>
      <c r="E24" s="58"/>
      <c r="F24" s="58"/>
      <c r="G24" s="58"/>
      <c r="H24" s="58"/>
      <c r="I24" s="68"/>
      <c r="J24" s="68"/>
      <c r="K24" s="68"/>
      <c r="L24" s="68"/>
      <c r="M24" s="68"/>
      <c r="N24" s="68"/>
      <c r="O24" s="68">
        <f>O11/O12*100</f>
        <v>1.4619314825590517</v>
      </c>
      <c r="P24" s="100">
        <f>P11/P12*100</f>
        <v>1.3611000981039278</v>
      </c>
    </row>
    <row r="25" spans="1:16" ht="12.75">
      <c r="A25" s="60" t="s">
        <v>191</v>
      </c>
      <c r="B25" s="62">
        <f aca="true" t="shared" si="14" ref="B25:N25">SUM(B16:B23)</f>
        <v>99.99999999999999</v>
      </c>
      <c r="C25" s="61">
        <f t="shared" si="14"/>
        <v>100</v>
      </c>
      <c r="D25" s="61">
        <f t="shared" si="14"/>
        <v>99.99999999999999</v>
      </c>
      <c r="E25" s="63">
        <f t="shared" si="14"/>
        <v>99.99999999999999</v>
      </c>
      <c r="F25" s="63">
        <f t="shared" si="14"/>
        <v>99.99999999999999</v>
      </c>
      <c r="G25" s="63">
        <f t="shared" si="14"/>
        <v>100</v>
      </c>
      <c r="H25" s="63">
        <f t="shared" si="14"/>
        <v>100</v>
      </c>
      <c r="I25" s="69">
        <f t="shared" si="14"/>
        <v>100</v>
      </c>
      <c r="J25" s="69">
        <f t="shared" si="14"/>
        <v>99.99999999999999</v>
      </c>
      <c r="K25" s="69">
        <f t="shared" si="14"/>
        <v>100.00000000000001</v>
      </c>
      <c r="L25" s="69">
        <f t="shared" si="14"/>
        <v>99.99999999999997</v>
      </c>
      <c r="M25" s="69">
        <f t="shared" si="14"/>
        <v>100</v>
      </c>
      <c r="N25" s="69">
        <f t="shared" si="14"/>
        <v>100</v>
      </c>
      <c r="O25" s="69">
        <f>SUM(O16:O24)</f>
        <v>100</v>
      </c>
      <c r="P25" s="69">
        <f>SUM(P16:P24)</f>
        <v>100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Leverett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McGinnis</dc:creator>
  <cp:keywords/>
  <dc:description/>
  <cp:lastModifiedBy>Owner</cp:lastModifiedBy>
  <cp:lastPrinted>2014-04-15T19:02:01Z</cp:lastPrinted>
  <dcterms:created xsi:type="dcterms:W3CDTF">2010-01-07T18:31:43Z</dcterms:created>
  <dcterms:modified xsi:type="dcterms:W3CDTF">2014-11-13T00:46:05Z</dcterms:modified>
  <cp:category/>
  <cp:version/>
  <cp:contentType/>
  <cp:contentStatus/>
</cp:coreProperties>
</file>